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kou461\Desktop\"/>
    </mc:Choice>
  </mc:AlternateContent>
  <bookViews>
    <workbookView xWindow="0" yWindow="0" windowWidth="17280" windowHeight="7848" tabRatio="859"/>
  </bookViews>
  <sheets>
    <sheet name="RECB Projections" sheetId="6" r:id="rId1"/>
    <sheet name="RECB 2017 Budget Detail" sheetId="14" r:id="rId2"/>
    <sheet name="Treasurer's Fin. Assumptions" sheetId="12" r:id="rId3"/>
    <sheet name="2016 GL Wand Rev. Detail" sheetId="13" r:id="rId4"/>
    <sheet name="Inflation Stats" sheetId="9" state="hidden" r:id="rId5"/>
    <sheet name="Interest Rates" sheetId="10" state="hidden" r:id="rId6"/>
    <sheet name="Sheet1" sheetId="8" state="hidden" r:id="rId7"/>
    <sheet name="Treasury Rates" sheetId="7" state="hidden" r:id="rId8"/>
    <sheet name="Sheet2" sheetId="16" r:id="rId9"/>
  </sheets>
  <definedNames>
    <definedName name="_4xx_frs">#REF!</definedName>
    <definedName name="balanceType" localSheetId="6">#REF!</definedName>
    <definedName name="balanceType">#REF!</definedName>
    <definedName name="e4awand_oracle_glw_balance_drilldown" localSheetId="3">'2016 GL Wand Rev. Detail'!#REF!</definedName>
    <definedName name="_xlnm.Print_Area" localSheetId="1">'RECB 2017 Budget Detail'!$A$1:$F$79</definedName>
    <definedName name="_xlnm.Print_Area" localSheetId="0">'RECB Projections'!$B$2:$U$124</definedName>
    <definedName name="_xlnm.Print_Area" localSheetId="2">'Treasurer''s Fin. Assumptions'!$A$1:$K$31</definedName>
    <definedName name="sitemap" localSheetId="7">'Treasury Rates'!#REF!</definedName>
  </definedNames>
  <calcPr calcId="152511"/>
</workbook>
</file>

<file path=xl/calcChain.xml><?xml version="1.0" encoding="utf-8"?>
<calcChain xmlns="http://schemas.openxmlformats.org/spreadsheetml/2006/main">
  <c r="H16" i="6" l="1"/>
  <c r="H13" i="6"/>
  <c r="F11" i="13"/>
  <c r="E11" i="13"/>
  <c r="D11" i="13"/>
  <c r="H9" i="13"/>
  <c r="H8" i="13"/>
  <c r="H7" i="13"/>
  <c r="H6" i="13"/>
  <c r="H58" i="6" l="1"/>
  <c r="H88" i="6"/>
  <c r="H53" i="6"/>
  <c r="B14" i="16" l="1"/>
  <c r="C76" i="14" l="1"/>
  <c r="C52" i="14"/>
  <c r="C45" i="14"/>
  <c r="C36" i="14"/>
  <c r="C15" i="14"/>
  <c r="J83" i="6"/>
  <c r="K83" i="6" s="1"/>
  <c r="L83" i="6" s="1"/>
  <c r="M83" i="6" s="1"/>
  <c r="N83" i="6" s="1"/>
  <c r="O83" i="6" s="1"/>
  <c r="P83" i="6" s="1"/>
  <c r="Q83" i="6" s="1"/>
  <c r="R83" i="6" s="1"/>
  <c r="S83" i="6" s="1"/>
  <c r="T83" i="6" s="1"/>
  <c r="U83" i="6" s="1"/>
  <c r="J24" i="6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C47" i="14" l="1"/>
  <c r="C54" i="14"/>
  <c r="C84" i="14" s="1"/>
  <c r="J114" i="6" l="1"/>
  <c r="F25" i="6" s="1"/>
  <c r="K114" i="6"/>
  <c r="K116" i="6" s="1"/>
  <c r="L114" i="6"/>
  <c r="I114" i="6"/>
  <c r="E25" i="6" s="1"/>
  <c r="N114" i="6" l="1"/>
  <c r="U114" i="6"/>
  <c r="M114" i="6"/>
  <c r="T114" i="6"/>
  <c r="S114" i="6"/>
  <c r="R114" i="6"/>
  <c r="Q114" i="6"/>
  <c r="P114" i="6"/>
  <c r="O114" i="6"/>
  <c r="M113" i="6"/>
  <c r="L113" i="6"/>
  <c r="L116" i="6" s="1"/>
  <c r="K113" i="6"/>
  <c r="J113" i="6"/>
  <c r="I113" i="6"/>
  <c r="O113" i="6" l="1"/>
  <c r="N113" i="6"/>
  <c r="U113" i="6"/>
  <c r="T113" i="6"/>
  <c r="S113" i="6"/>
  <c r="R113" i="6"/>
  <c r="Q113" i="6"/>
  <c r="P113" i="6"/>
  <c r="M116" i="6"/>
  <c r="N116" i="6" s="1"/>
  <c r="O116" i="6" s="1"/>
  <c r="P116" i="6" s="1"/>
  <c r="Q116" i="6" s="1"/>
  <c r="R116" i="6" s="1"/>
  <c r="S116" i="6" s="1"/>
  <c r="T116" i="6" s="1"/>
  <c r="T85" i="6" s="1"/>
  <c r="C30" i="8"/>
  <c r="O85" i="6" l="1"/>
  <c r="H110" i="6"/>
  <c r="I13" i="6" s="1"/>
  <c r="J42" i="6" l="1"/>
  <c r="K42" i="6" s="1"/>
  <c r="L42" i="6" s="1"/>
  <c r="M42" i="6" s="1"/>
  <c r="N42" i="6" s="1"/>
  <c r="O42" i="6" s="1"/>
  <c r="P42" i="6" s="1"/>
  <c r="Q42" i="6" s="1"/>
  <c r="R42" i="6" s="1"/>
  <c r="S42" i="6" s="1"/>
  <c r="T42" i="6" s="1"/>
  <c r="U42" i="6" s="1"/>
  <c r="J43" i="6"/>
  <c r="K43" i="6" s="1"/>
  <c r="L43" i="6" s="1"/>
  <c r="M43" i="6" s="1"/>
  <c r="N43" i="6" s="1"/>
  <c r="O43" i="6" s="1"/>
  <c r="P43" i="6" s="1"/>
  <c r="Q43" i="6" s="1"/>
  <c r="R43" i="6" s="1"/>
  <c r="S43" i="6" s="1"/>
  <c r="T43" i="6" s="1"/>
  <c r="U43" i="6" s="1"/>
  <c r="C170" i="7" l="1"/>
  <c r="B252" i="10"/>
  <c r="N4" i="9"/>
  <c r="J31" i="6"/>
  <c r="K31" i="6" s="1"/>
  <c r="L31" i="6" s="1"/>
  <c r="J32" i="6"/>
  <c r="J33" i="6"/>
  <c r="K33" i="6" s="1"/>
  <c r="L33" i="6" s="1"/>
  <c r="M33" i="6" s="1"/>
  <c r="N33" i="6" s="1"/>
  <c r="O33" i="6" s="1"/>
  <c r="P33" i="6" s="1"/>
  <c r="Q33" i="6" s="1"/>
  <c r="R33" i="6" s="1"/>
  <c r="S33" i="6" s="1"/>
  <c r="T33" i="6" s="1"/>
  <c r="U33" i="6" s="1"/>
  <c r="J34" i="6"/>
  <c r="K34" i="6" s="1"/>
  <c r="L34" i="6" s="1"/>
  <c r="M34" i="6" s="1"/>
  <c r="N34" i="6" s="1"/>
  <c r="O34" i="6" s="1"/>
  <c r="P34" i="6" s="1"/>
  <c r="Q34" i="6" s="1"/>
  <c r="R34" i="6" s="1"/>
  <c r="S34" i="6" s="1"/>
  <c r="T34" i="6" s="1"/>
  <c r="U34" i="6" s="1"/>
  <c r="J35" i="6"/>
  <c r="K35" i="6" s="1"/>
  <c r="L35" i="6" s="1"/>
  <c r="M35" i="6" s="1"/>
  <c r="N35" i="6" s="1"/>
  <c r="O35" i="6" s="1"/>
  <c r="P35" i="6" s="1"/>
  <c r="Q35" i="6" s="1"/>
  <c r="R35" i="6" s="1"/>
  <c r="S35" i="6" s="1"/>
  <c r="T35" i="6" s="1"/>
  <c r="U35" i="6" s="1"/>
  <c r="J36" i="6"/>
  <c r="K36" i="6" s="1"/>
  <c r="L36" i="6" s="1"/>
  <c r="M36" i="6" s="1"/>
  <c r="N36" i="6" s="1"/>
  <c r="O36" i="6" s="1"/>
  <c r="P36" i="6" s="1"/>
  <c r="Q36" i="6" s="1"/>
  <c r="R36" i="6" s="1"/>
  <c r="S36" i="6" s="1"/>
  <c r="T36" i="6" s="1"/>
  <c r="U36" i="6" s="1"/>
  <c r="J37" i="6"/>
  <c r="K37" i="6" s="1"/>
  <c r="L37" i="6" s="1"/>
  <c r="M37" i="6" s="1"/>
  <c r="N37" i="6" s="1"/>
  <c r="O37" i="6" s="1"/>
  <c r="P37" i="6" s="1"/>
  <c r="Q37" i="6" s="1"/>
  <c r="R37" i="6" s="1"/>
  <c r="S37" i="6" s="1"/>
  <c r="T37" i="6" s="1"/>
  <c r="U37" i="6" s="1"/>
  <c r="J38" i="6"/>
  <c r="K38" i="6" s="1"/>
  <c r="L38" i="6" s="1"/>
  <c r="M38" i="6" s="1"/>
  <c r="N38" i="6" s="1"/>
  <c r="O38" i="6" s="1"/>
  <c r="P38" i="6" s="1"/>
  <c r="Q38" i="6" s="1"/>
  <c r="R38" i="6" s="1"/>
  <c r="S38" i="6" s="1"/>
  <c r="T38" i="6" s="1"/>
  <c r="U38" i="6" s="1"/>
  <c r="J39" i="6"/>
  <c r="K39" i="6" s="1"/>
  <c r="L39" i="6" s="1"/>
  <c r="M39" i="6" s="1"/>
  <c r="N39" i="6" s="1"/>
  <c r="O39" i="6" s="1"/>
  <c r="P39" i="6" s="1"/>
  <c r="Q39" i="6" s="1"/>
  <c r="R39" i="6" s="1"/>
  <c r="S39" i="6" s="1"/>
  <c r="T39" i="6" s="1"/>
  <c r="U39" i="6" s="1"/>
  <c r="J40" i="6"/>
  <c r="K40" i="6" s="1"/>
  <c r="L40" i="6" s="1"/>
  <c r="M40" i="6" s="1"/>
  <c r="N40" i="6" s="1"/>
  <c r="O40" i="6" s="1"/>
  <c r="P40" i="6" s="1"/>
  <c r="Q40" i="6" s="1"/>
  <c r="R40" i="6" s="1"/>
  <c r="S40" i="6" s="1"/>
  <c r="T40" i="6" s="1"/>
  <c r="U40" i="6" s="1"/>
  <c r="J41" i="6"/>
  <c r="K41" i="6" s="1"/>
  <c r="L41" i="6" s="1"/>
  <c r="M41" i="6" s="1"/>
  <c r="N41" i="6" s="1"/>
  <c r="O41" i="6" s="1"/>
  <c r="P41" i="6" s="1"/>
  <c r="Q41" i="6" s="1"/>
  <c r="R41" i="6" s="1"/>
  <c r="S41" i="6" s="1"/>
  <c r="T41" i="6" s="1"/>
  <c r="U41" i="6" s="1"/>
  <c r="H44" i="6"/>
  <c r="J48" i="6"/>
  <c r="K48" i="6" s="1"/>
  <c r="L48" i="6" s="1"/>
  <c r="M48" i="6" s="1"/>
  <c r="N48" i="6" s="1"/>
  <c r="O48" i="6" s="1"/>
  <c r="P48" i="6" s="1"/>
  <c r="Q48" i="6" s="1"/>
  <c r="R48" i="6" s="1"/>
  <c r="S48" i="6" s="1"/>
  <c r="T48" i="6" s="1"/>
  <c r="U48" i="6" s="1"/>
  <c r="J49" i="6"/>
  <c r="K49" i="6" s="1"/>
  <c r="L49" i="6" s="1"/>
  <c r="M49" i="6" s="1"/>
  <c r="N49" i="6" s="1"/>
  <c r="O49" i="6" s="1"/>
  <c r="P49" i="6" s="1"/>
  <c r="Q49" i="6" s="1"/>
  <c r="R49" i="6" s="1"/>
  <c r="S49" i="6" s="1"/>
  <c r="T49" i="6" s="1"/>
  <c r="U49" i="6" s="1"/>
  <c r="J50" i="6"/>
  <c r="K50" i="6" s="1"/>
  <c r="L50" i="6" s="1"/>
  <c r="M50" i="6" s="1"/>
  <c r="N50" i="6" s="1"/>
  <c r="O50" i="6" s="1"/>
  <c r="P50" i="6" s="1"/>
  <c r="Q50" i="6" s="1"/>
  <c r="R50" i="6" s="1"/>
  <c r="S50" i="6" s="1"/>
  <c r="T50" i="6" s="1"/>
  <c r="U50" i="6" s="1"/>
  <c r="J51" i="6"/>
  <c r="K51" i="6" s="1"/>
  <c r="L51" i="6" s="1"/>
  <c r="M51" i="6" s="1"/>
  <c r="N51" i="6" s="1"/>
  <c r="O51" i="6" s="1"/>
  <c r="P51" i="6" s="1"/>
  <c r="Q51" i="6" s="1"/>
  <c r="R51" i="6" s="1"/>
  <c r="S51" i="6" s="1"/>
  <c r="T51" i="6" s="1"/>
  <c r="U51" i="6" s="1"/>
  <c r="J52" i="6"/>
  <c r="K52" i="6" s="1"/>
  <c r="L52" i="6" s="1"/>
  <c r="M52" i="6" s="1"/>
  <c r="N52" i="6" s="1"/>
  <c r="O52" i="6" s="1"/>
  <c r="P52" i="6" s="1"/>
  <c r="Q52" i="6" s="1"/>
  <c r="R52" i="6" s="1"/>
  <c r="S52" i="6" s="1"/>
  <c r="T52" i="6" s="1"/>
  <c r="U52" i="6" s="1"/>
  <c r="J53" i="6"/>
  <c r="K53" i="6" s="1"/>
  <c r="L53" i="6" s="1"/>
  <c r="M53" i="6" s="1"/>
  <c r="N53" i="6" s="1"/>
  <c r="O53" i="6" s="1"/>
  <c r="P53" i="6" s="1"/>
  <c r="Q53" i="6" s="1"/>
  <c r="R53" i="6" s="1"/>
  <c r="S53" i="6" s="1"/>
  <c r="T53" i="6" s="1"/>
  <c r="U53" i="6" s="1"/>
  <c r="J54" i="6"/>
  <c r="K54" i="6" s="1"/>
  <c r="L54" i="6" s="1"/>
  <c r="M54" i="6" s="1"/>
  <c r="N54" i="6" s="1"/>
  <c r="O54" i="6" s="1"/>
  <c r="P54" i="6" s="1"/>
  <c r="Q54" i="6" s="1"/>
  <c r="R54" i="6" s="1"/>
  <c r="S54" i="6" s="1"/>
  <c r="T54" i="6" s="1"/>
  <c r="U54" i="6" s="1"/>
  <c r="J55" i="6"/>
  <c r="K55" i="6" s="1"/>
  <c r="L55" i="6" s="1"/>
  <c r="M55" i="6" s="1"/>
  <c r="N55" i="6" s="1"/>
  <c r="O55" i="6" s="1"/>
  <c r="P55" i="6" s="1"/>
  <c r="Q55" i="6" s="1"/>
  <c r="R55" i="6" s="1"/>
  <c r="S55" i="6" s="1"/>
  <c r="T55" i="6" s="1"/>
  <c r="U55" i="6" s="1"/>
  <c r="J57" i="6"/>
  <c r="J58" i="6"/>
  <c r="K58" i="6" s="1"/>
  <c r="L58" i="6" s="1"/>
  <c r="M58" i="6" s="1"/>
  <c r="N58" i="6" s="1"/>
  <c r="O58" i="6" s="1"/>
  <c r="P58" i="6" s="1"/>
  <c r="Q58" i="6" s="1"/>
  <c r="R58" i="6" s="1"/>
  <c r="S58" i="6" s="1"/>
  <c r="T58" i="6" s="1"/>
  <c r="U58" i="6" s="1"/>
  <c r="I62" i="6"/>
  <c r="J62" i="6" s="1"/>
  <c r="I64" i="6"/>
  <c r="J64" i="6" s="1"/>
  <c r="K64" i="6" s="1"/>
  <c r="L64" i="6" s="1"/>
  <c r="M64" i="6" s="1"/>
  <c r="N64" i="6" s="1"/>
  <c r="O64" i="6" s="1"/>
  <c r="P64" i="6" s="1"/>
  <c r="Q64" i="6" s="1"/>
  <c r="R64" i="6" s="1"/>
  <c r="S64" i="6" s="1"/>
  <c r="T64" i="6" s="1"/>
  <c r="U64" i="6" s="1"/>
  <c r="I65" i="6"/>
  <c r="J65" i="6" s="1"/>
  <c r="K65" i="6" s="1"/>
  <c r="L65" i="6" s="1"/>
  <c r="M65" i="6" s="1"/>
  <c r="N65" i="6" s="1"/>
  <c r="O65" i="6" s="1"/>
  <c r="P65" i="6" s="1"/>
  <c r="Q65" i="6" s="1"/>
  <c r="R65" i="6" s="1"/>
  <c r="S65" i="6" s="1"/>
  <c r="T65" i="6" s="1"/>
  <c r="U65" i="6" s="1"/>
  <c r="I66" i="6"/>
  <c r="J66" i="6" s="1"/>
  <c r="K66" i="6" s="1"/>
  <c r="L66" i="6" s="1"/>
  <c r="M66" i="6" s="1"/>
  <c r="N66" i="6" s="1"/>
  <c r="O66" i="6" s="1"/>
  <c r="P66" i="6" s="1"/>
  <c r="Q66" i="6" s="1"/>
  <c r="R66" i="6" s="1"/>
  <c r="S66" i="6" s="1"/>
  <c r="T66" i="6" s="1"/>
  <c r="U66" i="6" s="1"/>
  <c r="I67" i="6"/>
  <c r="J67" i="6" s="1"/>
  <c r="K67" i="6" s="1"/>
  <c r="L67" i="6" s="1"/>
  <c r="M67" i="6" s="1"/>
  <c r="N67" i="6" s="1"/>
  <c r="O67" i="6" s="1"/>
  <c r="P67" i="6" s="1"/>
  <c r="Q67" i="6" s="1"/>
  <c r="R67" i="6" s="1"/>
  <c r="S67" i="6" s="1"/>
  <c r="T67" i="6" s="1"/>
  <c r="U67" i="6" s="1"/>
  <c r="I68" i="6"/>
  <c r="J68" i="6" s="1"/>
  <c r="K68" i="6" s="1"/>
  <c r="L68" i="6" s="1"/>
  <c r="M68" i="6" s="1"/>
  <c r="N68" i="6" s="1"/>
  <c r="O68" i="6" s="1"/>
  <c r="P68" i="6" s="1"/>
  <c r="Q68" i="6" s="1"/>
  <c r="R68" i="6" s="1"/>
  <c r="S68" i="6" s="1"/>
  <c r="T68" i="6" s="1"/>
  <c r="U68" i="6" s="1"/>
  <c r="I69" i="6"/>
  <c r="J69" i="6" s="1"/>
  <c r="K69" i="6" s="1"/>
  <c r="L69" i="6" s="1"/>
  <c r="M69" i="6" s="1"/>
  <c r="N69" i="6" s="1"/>
  <c r="O69" i="6" s="1"/>
  <c r="P69" i="6" s="1"/>
  <c r="Q69" i="6" s="1"/>
  <c r="R69" i="6" s="1"/>
  <c r="S69" i="6" s="1"/>
  <c r="T69" i="6" s="1"/>
  <c r="U69" i="6" s="1"/>
  <c r="I70" i="6"/>
  <c r="J70" i="6" s="1"/>
  <c r="K70" i="6" s="1"/>
  <c r="L70" i="6" s="1"/>
  <c r="M70" i="6" s="1"/>
  <c r="N70" i="6" s="1"/>
  <c r="O70" i="6" s="1"/>
  <c r="P70" i="6" s="1"/>
  <c r="Q70" i="6" s="1"/>
  <c r="R70" i="6" s="1"/>
  <c r="S70" i="6" s="1"/>
  <c r="T70" i="6" s="1"/>
  <c r="U70" i="6" s="1"/>
  <c r="I71" i="6"/>
  <c r="J71" i="6" s="1"/>
  <c r="K71" i="6" s="1"/>
  <c r="L71" i="6" s="1"/>
  <c r="M71" i="6" s="1"/>
  <c r="N71" i="6" s="1"/>
  <c r="O71" i="6" s="1"/>
  <c r="P71" i="6" s="1"/>
  <c r="Q71" i="6" s="1"/>
  <c r="R71" i="6" s="1"/>
  <c r="S71" i="6" s="1"/>
  <c r="T71" i="6" s="1"/>
  <c r="U71" i="6" s="1"/>
  <c r="I72" i="6"/>
  <c r="J72" i="6" s="1"/>
  <c r="K72" i="6" s="1"/>
  <c r="L72" i="6" s="1"/>
  <c r="M72" i="6" s="1"/>
  <c r="N72" i="6" s="1"/>
  <c r="O72" i="6" s="1"/>
  <c r="P72" i="6" s="1"/>
  <c r="Q72" i="6" s="1"/>
  <c r="R72" i="6" s="1"/>
  <c r="S72" i="6" s="1"/>
  <c r="T72" i="6" s="1"/>
  <c r="U72" i="6" s="1"/>
  <c r="I73" i="6"/>
  <c r="J73" i="6" s="1"/>
  <c r="K73" i="6" s="1"/>
  <c r="L73" i="6" s="1"/>
  <c r="M73" i="6" s="1"/>
  <c r="N73" i="6" s="1"/>
  <c r="O73" i="6" s="1"/>
  <c r="P73" i="6" s="1"/>
  <c r="Q73" i="6" s="1"/>
  <c r="R73" i="6" s="1"/>
  <c r="S73" i="6" s="1"/>
  <c r="T73" i="6" s="1"/>
  <c r="U73" i="6" s="1"/>
  <c r="I74" i="6"/>
  <c r="J74" i="6" s="1"/>
  <c r="K74" i="6" s="1"/>
  <c r="L74" i="6" s="1"/>
  <c r="M74" i="6" s="1"/>
  <c r="N74" i="6" s="1"/>
  <c r="O74" i="6" s="1"/>
  <c r="P74" i="6" s="1"/>
  <c r="Q74" i="6" s="1"/>
  <c r="R74" i="6" s="1"/>
  <c r="S74" i="6" s="1"/>
  <c r="T74" i="6" s="1"/>
  <c r="U74" i="6" s="1"/>
  <c r="H75" i="6"/>
  <c r="I77" i="6"/>
  <c r="J77" i="6" s="1"/>
  <c r="K77" i="6" s="1"/>
  <c r="L77" i="6" s="1"/>
  <c r="M77" i="6" s="1"/>
  <c r="N77" i="6" s="1"/>
  <c r="O77" i="6" s="1"/>
  <c r="P77" i="6" s="1"/>
  <c r="Q77" i="6" s="1"/>
  <c r="R77" i="6" s="1"/>
  <c r="S77" i="6" s="1"/>
  <c r="T77" i="6" s="1"/>
  <c r="U77" i="6" s="1"/>
  <c r="K88" i="6"/>
  <c r="L88" i="6" s="1"/>
  <c r="M88" i="6" s="1"/>
  <c r="N88" i="6" s="1"/>
  <c r="O88" i="6" s="1"/>
  <c r="P88" i="6" s="1"/>
  <c r="Q88" i="6" s="1"/>
  <c r="R88" i="6" s="1"/>
  <c r="S88" i="6" s="1"/>
  <c r="T88" i="6" s="1"/>
  <c r="U88" i="6" s="1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H59" i="6" l="1"/>
  <c r="I75" i="6"/>
  <c r="J75" i="6"/>
  <c r="K62" i="6"/>
  <c r="J44" i="6"/>
  <c r="K32" i="6"/>
  <c r="L32" i="6" s="1"/>
  <c r="M32" i="6" s="1"/>
  <c r="N32" i="6" s="1"/>
  <c r="O32" i="6" s="1"/>
  <c r="P32" i="6" s="1"/>
  <c r="Q32" i="6" s="1"/>
  <c r="R32" i="6" s="1"/>
  <c r="S32" i="6" s="1"/>
  <c r="T32" i="6" s="1"/>
  <c r="U32" i="6" s="1"/>
  <c r="M31" i="6"/>
  <c r="H92" i="6"/>
  <c r="I44" i="6"/>
  <c r="I59" i="6"/>
  <c r="K57" i="6"/>
  <c r="J59" i="6"/>
  <c r="H79" i="6" l="1"/>
  <c r="H81" i="6" s="1"/>
  <c r="H19" i="6"/>
  <c r="H24" i="6"/>
  <c r="L62" i="6"/>
  <c r="K75" i="6"/>
  <c r="K44" i="6"/>
  <c r="J79" i="6"/>
  <c r="J80" i="6" s="1"/>
  <c r="J81" i="6" s="1"/>
  <c r="L44" i="6"/>
  <c r="H94" i="6"/>
  <c r="M44" i="6"/>
  <c r="N31" i="6"/>
  <c r="I79" i="6"/>
  <c r="I92" i="6"/>
  <c r="L57" i="6"/>
  <c r="K59" i="6"/>
  <c r="H96" i="6" l="1"/>
  <c r="I104" i="6"/>
  <c r="J11" i="6"/>
  <c r="M62" i="6"/>
  <c r="L75" i="6"/>
  <c r="K79" i="6"/>
  <c r="K80" i="6" s="1"/>
  <c r="K89" i="6"/>
  <c r="J92" i="6"/>
  <c r="O31" i="6"/>
  <c r="N44" i="6"/>
  <c r="M57" i="6"/>
  <c r="L59" i="6"/>
  <c r="H100" i="6" l="1"/>
  <c r="I94" i="6"/>
  <c r="I81" i="6"/>
  <c r="I19" i="6"/>
  <c r="J104" i="6"/>
  <c r="K11" i="6"/>
  <c r="L79" i="6"/>
  <c r="L80" i="6" s="1"/>
  <c r="K81" i="6"/>
  <c r="N62" i="6"/>
  <c r="M75" i="6"/>
  <c r="J93" i="6"/>
  <c r="J94" i="6" s="1"/>
  <c r="J96" i="6" s="1"/>
  <c r="L89" i="6"/>
  <c r="O44" i="6"/>
  <c r="P31" i="6"/>
  <c r="M59" i="6"/>
  <c r="N57" i="6"/>
  <c r="J100" i="6" l="1"/>
  <c r="I96" i="6"/>
  <c r="M79" i="6"/>
  <c r="M80" i="6" s="1"/>
  <c r="M81" i="6" s="1"/>
  <c r="K92" i="6"/>
  <c r="K93" i="6" s="1"/>
  <c r="K94" i="6" s="1"/>
  <c r="K96" i="6" s="1"/>
  <c r="K104" i="6"/>
  <c r="L11" i="6"/>
  <c r="N75" i="6"/>
  <c r="O62" i="6"/>
  <c r="P44" i="6"/>
  <c r="Q31" i="6"/>
  <c r="L92" i="6"/>
  <c r="M89" i="6"/>
  <c r="L81" i="6"/>
  <c r="N59" i="6"/>
  <c r="O57" i="6"/>
  <c r="I100" i="6" l="1"/>
  <c r="I110" i="6"/>
  <c r="K100" i="6"/>
  <c r="N79" i="6"/>
  <c r="N80" i="6" s="1"/>
  <c r="N81" i="6" s="1"/>
  <c r="M11" i="6"/>
  <c r="L104" i="6"/>
  <c r="O75" i="6"/>
  <c r="P62" i="6"/>
  <c r="N89" i="6"/>
  <c r="M92" i="6"/>
  <c r="L93" i="6"/>
  <c r="R31" i="6"/>
  <c r="Q44" i="6"/>
  <c r="P57" i="6"/>
  <c r="O59" i="6"/>
  <c r="J13" i="6" l="1"/>
  <c r="J19" i="6" s="1"/>
  <c r="J110" i="6" s="1"/>
  <c r="O79" i="6"/>
  <c r="O80" i="6" s="1"/>
  <c r="L94" i="6"/>
  <c r="L96" i="6" s="1"/>
  <c r="M104" i="6"/>
  <c r="N11" i="6"/>
  <c r="Q62" i="6"/>
  <c r="P75" i="6"/>
  <c r="R44" i="6"/>
  <c r="S31" i="6"/>
  <c r="O89" i="6"/>
  <c r="N92" i="6"/>
  <c r="M93" i="6"/>
  <c r="M94" i="6" s="1"/>
  <c r="M96" i="6" s="1"/>
  <c r="M100" i="6" s="1"/>
  <c r="Q57" i="6"/>
  <c r="P59" i="6"/>
  <c r="K13" i="6" l="1"/>
  <c r="K19" i="6" s="1"/>
  <c r="L100" i="6"/>
  <c r="O81" i="6"/>
  <c r="P79" i="6"/>
  <c r="P80" i="6" s="1"/>
  <c r="O11" i="6"/>
  <c r="N104" i="6"/>
  <c r="R62" i="6"/>
  <c r="Q75" i="6"/>
  <c r="T31" i="6"/>
  <c r="S44" i="6"/>
  <c r="N93" i="6"/>
  <c r="O92" i="6"/>
  <c r="P89" i="6"/>
  <c r="Q59" i="6"/>
  <c r="R57" i="6"/>
  <c r="K110" i="6" l="1"/>
  <c r="P81" i="6"/>
  <c r="N94" i="6"/>
  <c r="N96" i="6" s="1"/>
  <c r="O120" i="6" s="1"/>
  <c r="Q79" i="6"/>
  <c r="Q80" i="6" s="1"/>
  <c r="Q81" i="6" s="1"/>
  <c r="P11" i="6"/>
  <c r="O104" i="6"/>
  <c r="R75" i="6"/>
  <c r="S62" i="6"/>
  <c r="T44" i="6"/>
  <c r="U31" i="6"/>
  <c r="U44" i="6" s="1"/>
  <c r="Q89" i="6"/>
  <c r="O93" i="6"/>
  <c r="O94" i="6" s="1"/>
  <c r="O96" i="6" s="1"/>
  <c r="O100" i="6" s="1"/>
  <c r="S57" i="6"/>
  <c r="R59" i="6"/>
  <c r="L13" i="6" l="1"/>
  <c r="L19" i="6" s="1"/>
  <c r="N100" i="6"/>
  <c r="R79" i="6"/>
  <c r="R80" i="6" s="1"/>
  <c r="R81" i="6" s="1"/>
  <c r="P92" i="6"/>
  <c r="P93" i="6" s="1"/>
  <c r="P94" i="6" s="1"/>
  <c r="P96" i="6" s="1"/>
  <c r="P100" i="6" s="1"/>
  <c r="Q11" i="6"/>
  <c r="P104" i="6"/>
  <c r="S75" i="6"/>
  <c r="T62" i="6"/>
  <c r="Q92" i="6"/>
  <c r="R89" i="6"/>
  <c r="T57" i="6"/>
  <c r="S59" i="6"/>
  <c r="L110" i="6" l="1"/>
  <c r="M13" i="6" s="1"/>
  <c r="M19" i="6" s="1"/>
  <c r="Q120" i="6"/>
  <c r="R11" i="6"/>
  <c r="Q104" i="6"/>
  <c r="U62" i="6"/>
  <c r="U75" i="6" s="1"/>
  <c r="T75" i="6"/>
  <c r="S79" i="6"/>
  <c r="S80" i="6" s="1"/>
  <c r="Q93" i="6"/>
  <c r="Q94" i="6" s="1"/>
  <c r="Q96" i="6" s="1"/>
  <c r="Q100" i="6" s="1"/>
  <c r="R92" i="6"/>
  <c r="S89" i="6"/>
  <c r="T59" i="6"/>
  <c r="U57" i="6"/>
  <c r="U59" i="6" s="1"/>
  <c r="M110" i="6" l="1"/>
  <c r="N13" i="6" s="1"/>
  <c r="N19" i="6" s="1"/>
  <c r="T79" i="6"/>
  <c r="T80" i="6" s="1"/>
  <c r="T81" i="6" s="1"/>
  <c r="S81" i="6"/>
  <c r="S11" i="6"/>
  <c r="R104" i="6"/>
  <c r="U79" i="6"/>
  <c r="U80" i="6" s="1"/>
  <c r="R93" i="6"/>
  <c r="R94" i="6" s="1"/>
  <c r="R96" i="6" s="1"/>
  <c r="R100" i="6" s="1"/>
  <c r="T89" i="6"/>
  <c r="S92" i="6"/>
  <c r="N110" i="6" l="1"/>
  <c r="O13" i="6" s="1"/>
  <c r="O110" i="6" s="1"/>
  <c r="W80" i="6"/>
  <c r="T11" i="6"/>
  <c r="S104" i="6"/>
  <c r="T92" i="6"/>
  <c r="U89" i="6"/>
  <c r="U92" i="6" s="1"/>
  <c r="S93" i="6"/>
  <c r="S94" i="6" s="1"/>
  <c r="S96" i="6" s="1"/>
  <c r="S100" i="6" s="1"/>
  <c r="U81" i="6"/>
  <c r="P13" i="6" l="1"/>
  <c r="P110" i="6" s="1"/>
  <c r="Q13" i="6" s="1"/>
  <c r="Q19" i="6" s="1"/>
  <c r="O19" i="6"/>
  <c r="U11" i="6"/>
  <c r="T104" i="6"/>
  <c r="U93" i="6"/>
  <c r="T93" i="6"/>
  <c r="T94" i="6" s="1"/>
  <c r="T96" i="6" s="1"/>
  <c r="T100" i="6" s="1"/>
  <c r="P19" i="6" l="1"/>
  <c r="W81" i="6"/>
  <c r="W82" i="6" s="1"/>
  <c r="U94" i="6"/>
  <c r="U96" i="6" s="1"/>
  <c r="U104" i="6"/>
  <c r="Q110" i="6"/>
  <c r="R13" i="6" s="1"/>
  <c r="U100" i="6" l="1"/>
  <c r="O121" i="6"/>
  <c r="R19" i="6"/>
  <c r="R110" i="6" l="1"/>
  <c r="S13" i="6" s="1"/>
  <c r="S19" i="6" s="1"/>
  <c r="Q121" i="6"/>
  <c r="Q123" i="6" s="1"/>
  <c r="F100" i="6"/>
  <c r="S110" i="6" l="1"/>
  <c r="T13" i="6" l="1"/>
  <c r="T19" i="6" s="1"/>
  <c r="T110" i="6" l="1"/>
  <c r="U13" i="6" s="1"/>
  <c r="U19" i="6" s="1"/>
  <c r="U110" i="6" l="1"/>
  <c r="W110" i="6" s="1"/>
  <c r="W112" i="6" s="1"/>
</calcChain>
</file>

<file path=xl/comments1.xml><?xml version="1.0" encoding="utf-8"?>
<comments xmlns="http://schemas.openxmlformats.org/spreadsheetml/2006/main">
  <authors>
    <author>Cimmiyotti, Nick</author>
  </authors>
  <commentList>
    <comment ref="J85" authorId="0" shapeId="0">
      <text>
        <r>
          <rPr>
            <b/>
            <sz val="9"/>
            <color indexed="81"/>
            <rFont val="Tahoma"/>
            <family val="2"/>
          </rPr>
          <t>Required Flare Test</t>
        </r>
      </text>
    </comment>
  </commentList>
</comments>
</file>

<file path=xl/sharedStrings.xml><?xml version="1.0" encoding="utf-8"?>
<sst xmlns="http://schemas.openxmlformats.org/spreadsheetml/2006/main" count="618" uniqueCount="333">
  <si>
    <t>Expenditures</t>
  </si>
  <si>
    <t>Revenue</t>
  </si>
  <si>
    <t>Total</t>
  </si>
  <si>
    <t>Ongoing Costs</t>
  </si>
  <si>
    <t>Net Present Value - Expenditures</t>
  </si>
  <si>
    <t>Landfill Gas System O &amp; Mb</t>
  </si>
  <si>
    <t>NPDES Permit Fee</t>
  </si>
  <si>
    <t>Monitoring Plan Reduction</t>
  </si>
  <si>
    <t>Sub-Total Ongoing Costs</t>
  </si>
  <si>
    <t>Other Revenue</t>
  </si>
  <si>
    <t>Contingency (10%)</t>
  </si>
  <si>
    <t>Total Ongoing Costs with Contingency</t>
  </si>
  <si>
    <t>Grand Total - Ongoing/One-Time Costs</t>
  </si>
  <si>
    <t>Landfill Insurance - City 6310.04</t>
  </si>
  <si>
    <t>Landfill Post-Close - City 6310.03</t>
  </si>
  <si>
    <t>Landfill Post-Close - County 6310.13</t>
  </si>
  <si>
    <t>Landfill Insurance - County 6310.14</t>
  </si>
  <si>
    <t>Landfill Post Close - LT Maintenance</t>
  </si>
  <si>
    <t>Fund Balance Projections</t>
  </si>
  <si>
    <t>One Time and Non-Annual Costs</t>
  </si>
  <si>
    <t>Maintenance, Repair, etc. (Consulting)</t>
  </si>
  <si>
    <t>Average</t>
  </si>
  <si>
    <t>Stormwater Management Review  and Feasibility</t>
  </si>
  <si>
    <t>Legal Services - Miller Nash</t>
  </si>
  <si>
    <t>Permits/Environmental - Dept of Ecology</t>
  </si>
  <si>
    <t>Property Tax</t>
  </si>
  <si>
    <t>Clean Water Fee</t>
  </si>
  <si>
    <t>Access Agreement Fee</t>
  </si>
  <si>
    <t>Liability Insurance</t>
  </si>
  <si>
    <t>Sub-Total One Time and Non-Annual Costs</t>
  </si>
  <si>
    <t>Permits/Environmental-SW Clean Air Authority</t>
  </si>
  <si>
    <t>Permits/Environmental-CCPH SW Permit</t>
  </si>
  <si>
    <t>County</t>
  </si>
  <si>
    <t>Project Management</t>
  </si>
  <si>
    <t>LBLRC</t>
  </si>
  <si>
    <t>Environmental Services Consultant</t>
  </si>
  <si>
    <t>Utilities - AT&amp;T/Clark PUD/COV/VOCI</t>
  </si>
  <si>
    <t>Utilities - Clark PUD/COV</t>
  </si>
  <si>
    <t>US Treasury</t>
  </si>
  <si>
    <t>10 Year Daily Closing Rate*</t>
  </si>
  <si>
    <t>*From http://www.treasury.gov/resource-center/data-chart-center/interest-rates/Pages/TextView.aspx?data=yieldYear&amp;year=2011</t>
  </si>
  <si>
    <t>Interest Rate</t>
  </si>
  <si>
    <t>Assumptions/Notes</t>
  </si>
  <si>
    <t>Sub-total</t>
  </si>
  <si>
    <t>MISC</t>
  </si>
  <si>
    <t>Environmental Pollution Liability Policy</t>
  </si>
  <si>
    <r>
      <t>Interest Rate Assumptions</t>
    </r>
    <r>
      <rPr>
        <b/>
        <vertAlign val="superscript"/>
        <sz val="10"/>
        <rFont val="Arial"/>
        <family val="2"/>
      </rPr>
      <t>2</t>
    </r>
  </si>
  <si>
    <r>
      <t>Inflation Assumptions</t>
    </r>
    <r>
      <rPr>
        <b/>
        <vertAlign val="superscript"/>
        <sz val="10"/>
        <rFont val="Arial"/>
        <family val="2"/>
      </rPr>
      <t>3</t>
    </r>
  </si>
  <si>
    <t>Total One Time and Non-Annual Costs with Contingency</t>
  </si>
  <si>
    <t>Unanticipated Additional Work</t>
  </si>
  <si>
    <t>Environmental Regulatory Support</t>
  </si>
  <si>
    <t>Property Management</t>
  </si>
  <si>
    <t>Vegetation Management</t>
  </si>
  <si>
    <t>Leichner Landfill - Clark County, Washington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</si>
  <si>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</si>
  <si>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</si>
  <si>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</si>
  <si>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</si>
  <si>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</si>
  <si>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</si>
  <si>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</si>
  <si>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</si>
  <si>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</si>
  <si>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</si>
  <si>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 xml:space="preserve">Nov </t>
  </si>
  <si>
    <t>Dec</t>
  </si>
  <si>
    <t>Year</t>
  </si>
  <si>
    <t>Base - 1999</t>
  </si>
  <si>
    <r>
      <t>Inflation Rate</t>
    </r>
    <r>
      <rPr>
        <vertAlign val="superscript"/>
        <sz val="10"/>
        <rFont val="Arial"/>
        <family val="2"/>
      </rPr>
      <t>1</t>
    </r>
  </si>
  <si>
    <t xml:space="preserve">3-15-2013                                              U.S. Department Of Labor                                           </t>
  </si>
  <si>
    <t xml:space="preserve">                                                       Bureau of Labor Statistics</t>
  </si>
  <si>
    <t xml:space="preserve">                                                         Washington, D.C. 20212</t>
  </si>
  <si>
    <t xml:space="preserve">                                                           Consumer Price Index</t>
  </si>
  <si>
    <t xml:space="preserve">                                                      All Urban Consumers - (CPI-U)</t>
  </si>
  <si>
    <t xml:space="preserve">                                                            U.S. city average</t>
  </si>
  <si>
    <t xml:space="preserve">                                                                All items</t>
  </si>
  <si>
    <t xml:space="preserve">                                                               1982-84=100</t>
  </si>
  <si>
    <t xml:space="preserve">                                                                                                                              Percent change</t>
  </si>
  <si>
    <t xml:space="preserve">                                                                                                                      Annual    Dec-   Avg-</t>
  </si>
  <si>
    <t xml:space="preserve">     Year   Jan.     Feb.     Mar.     Apr.     May      June     July     Aug.     Sep.     Oct.     Nov.     Dec.    Avg.      Dec    Avg</t>
  </si>
  <si>
    <t xml:space="preserve">     1913    9.8      9.8      9.8      9.8      9.7      9.8      9.9      9.9     10.0     10.0     10.1     10.0      9.9       </t>
  </si>
  <si>
    <t xml:space="preserve">     1914   10.0      9.9      9.9      9.8      9.9      9.9     10.0     10.2     10.2     10.1     10.2     10.1     10.0      1.0   1.0</t>
  </si>
  <si>
    <t xml:space="preserve">     1915   10.1     10.0      9.9     10.0     10.1     10.1     10.1     10.1     10.1     10.2     10.3     10.3     10.1      2.0   1.0</t>
  </si>
  <si>
    <t xml:space="preserve">     1916   10.4     10.4     10.5     10.6     10.7     10.8     10.8     10.9     11.1     11.3     11.5     11.6     10.9     12.6   7.9</t>
  </si>
  <si>
    <t xml:space="preserve">     1917   11.7     12.0     12.0     12.6     12.8     13.0     12.8     13.0     13.3     13.5     13.5     13.7     12.8     18.1  17.4</t>
  </si>
  <si>
    <t xml:space="preserve">     1918   14.0     14.1     14.0     14.2     14.5     14.7     15.1     15.4     15.7     16.0     16.3     16.5     15.1     20.4  18.0</t>
  </si>
  <si>
    <t xml:space="preserve">     1919   16.5     16.2     16.4     16.7     16.9     16.9     17.4     17.7     17.8     18.1     18.5     18.9     17.3     14.5  14.6</t>
  </si>
  <si>
    <t xml:space="preserve">     1920   19.3     19.5     19.7     20.3     20.6     20.9     20.8     20.3     20.0     19.9     19.8     19.4     20.0      2.6  15.6</t>
  </si>
  <si>
    <t xml:space="preserve">     1921   19.0     18.4     18.3     18.1     17.7     17.6     17.7     17.7     17.5     17.5     17.4     17.3     17.9    -10.8 -10.5</t>
  </si>
  <si>
    <t xml:space="preserve">     1922   16.9     16.9     16.7     16.7     16.7     16.7     16.8     16.6     16.6     16.7     16.8     16.9     16.8     -2.3  -6.1</t>
  </si>
  <si>
    <t xml:space="preserve">     1923   16.8     16.8     16.8     16.9     16.9     17.0     17.2     17.1     17.2     17.3     17.3     17.3     17.1      2.4   1.8</t>
  </si>
  <si>
    <t xml:space="preserve">     1924   17.3     17.2     17.1     17.0     17.0     17.0     17.1     17.0     17.1     17.2     17.2     17.3     17.1      0.0   0.0</t>
  </si>
  <si>
    <t xml:space="preserve">     1925   17.3     17.2     17.3     17.2     17.3     17.5     17.7     17.7     17.7     17.7     18.0     17.9     17.5      3.5   2.3</t>
  </si>
  <si>
    <t xml:space="preserve">     1926   17.9     17.9     17.8     17.9     17.8     17.7     17.5     17.4     17.5     17.6     17.7     17.7     17.7     -1.1   1.1</t>
  </si>
  <si>
    <t xml:space="preserve">     1927   17.5     17.4     17.3     17.3     17.4     17.6     17.3     17.2     17.3     17.4     17.3     17.3     17.4     -2.3  -1.7</t>
  </si>
  <si>
    <t xml:space="preserve">     1928   17.3     17.1     17.1     17.1     17.2     17.1     17.1     17.1     17.3     17.2     17.2     17.1     17.1     -1.2  -1.7</t>
  </si>
  <si>
    <t xml:space="preserve">     1929   17.1     17.1     17.0     16.9     17.0     17.1     17.3     17.3     17.3     17.3     17.3     17.2     17.1      0.6   0.0</t>
  </si>
  <si>
    <t xml:space="preserve">     1930   17.1     17.0     16.9     17.0     16.9     16.8     16.6     16.5     16.6     16.5     16.4     16.1     16.7     -6.4  -2.3</t>
  </si>
  <si>
    <t xml:space="preserve">     1931   15.9     15.7     15.6     15.5     15.3     15.1     15.1     15.1     15.0     14.9     14.7     14.6     15.2     -9.3  -9.0</t>
  </si>
  <si>
    <t xml:space="preserve">     1932   14.3     14.1     14.0     13.9     13.7     13.6     13.6     13.5     13.4     13.3     13.2     13.1     13.7    -10.3  -9.9</t>
  </si>
  <si>
    <t xml:space="preserve">     1933   12.9     12.7     12.6     12.6     12.6     12.7     13.1     13.2     13.2     13.2     13.2     13.2     13.0      0.8  -5.1</t>
  </si>
  <si>
    <t xml:space="preserve">     1934   13.2     13.3     13.3     13.3     13.3     13.4     13.4     13.4     13.6     13.5     13.5     13.4     13.4      1.5   3.1</t>
  </si>
  <si>
    <t xml:space="preserve">     1935   13.6     13.7     13.7     13.8     13.8     13.7     13.7     13.7     13.7     13.7     13.8     13.8     13.7      3.0   2.2</t>
  </si>
  <si>
    <t xml:space="preserve">     1936   13.8     13.8     13.7     13.7     13.7     13.8     13.9     14.0     14.0     14.0     14.0     14.0     13.9      1.4   1.5</t>
  </si>
  <si>
    <t xml:space="preserve">     1937   14.1     14.1     14.2     14.3     14.4     14.4     14.5     14.5     14.6     14.6     14.5     14.4     14.4      2.9   3.6</t>
  </si>
  <si>
    <t xml:space="preserve">     1938   14.2     14.1     14.1     14.2     14.1     14.1     14.1     14.1     14.1     14.0     14.0     14.0     14.1     -2.8  -2.1</t>
  </si>
  <si>
    <t xml:space="preserve">     1939   14.0     13.9     13.9     13.8     13.8     13.8     13.8     13.8     14.1     14.0     14.0     14.0     13.9      0.0  -1.4</t>
  </si>
  <si>
    <t xml:space="preserve">     1940   13.9     14.0     14.0     14.0     14.0     14.1     14.0     14.0     14.0     14.0     14.0     14.1     14.0      0.7   0.7</t>
  </si>
  <si>
    <t xml:space="preserve">     1941   14.1     14.1     14.2     14.3     14.4     14.7     14.7     14.9     15.1     15.3     15.4     15.5     14.7      9.9   5.0</t>
  </si>
  <si>
    <t xml:space="preserve">     1942   15.7     15.8     16.0     16.1     16.3     16.3     16.4     16.5     16.5     16.7     16.8     16.9     16.3      9.0  10.9</t>
  </si>
  <si>
    <t xml:space="preserve">     1943   16.9     16.9     17.2     17.4     17.5     17.5     17.4     17.3     17.4     17.4     17.4     17.4     17.3      3.0   6.1</t>
  </si>
  <si>
    <t xml:space="preserve">     1944   17.4     17.4     17.4     17.5     17.5     17.6     17.7     17.7     17.7     17.7     17.7     17.8     17.6      2.3   1.7</t>
  </si>
  <si>
    <t xml:space="preserve">     1945   17.8     17.8     17.8     17.8     17.9     18.1     18.1     18.1     18.1     18.1     18.1     18.2     18.0      2.2   2.3</t>
  </si>
  <si>
    <t xml:space="preserve">     1946   18.2     18.1     18.3     18.4     18.5     18.7     19.8     20.2     20.4     20.8     21.3     21.5     19.5     18.1   8.3</t>
  </si>
  <si>
    <t xml:space="preserve">     1947   21.5     21.5     21.9     21.9     21.9     22.0     22.2     22.5     23.0     23.0     23.1     23.4     22.3      8.8  14.4</t>
  </si>
  <si>
    <t xml:space="preserve">     1948   23.7     23.5     23.4     23.8     23.9     24.1     24.4     24.5     24.5     24.4     24.2     24.1     24.1      3.0   8.1</t>
  </si>
  <si>
    <t xml:space="preserve">     1949   24.0     23.8     23.8     23.9     23.8     23.9     23.7     23.8     23.9     23.7     23.8     23.6     23.8     -2.1  -1.2</t>
  </si>
  <si>
    <t xml:space="preserve">     1950   23.5     23.5     23.6     23.6     23.7     23.8     24.1     24.3     24.4     24.6     24.7     25.0     24.1      5.9   1.3</t>
  </si>
  <si>
    <t xml:space="preserve">     1951   25.4     25.7     25.8     25.8     25.9     25.9     25.9     25.9     26.1     26.2     26.4     26.5     26.0      6.0   7.9</t>
  </si>
  <si>
    <t xml:space="preserve">     1952   26.5     26.3     26.3     26.4     26.4     26.5     26.7     26.7     26.7     26.7     26.7     26.7     26.5      0.8   1.9</t>
  </si>
  <si>
    <t xml:space="preserve">     1953   26.6     26.5     26.6     26.6     26.7     26.8     26.8     26.9     26.9     27.0     26.9     26.9     26.7      0.7   0.8</t>
  </si>
  <si>
    <t xml:space="preserve">     1954   26.9     26.9     26.9     26.8     26.9     26.9     26.9     26.9     26.8     26.8     26.8     26.7     26.9     -0.7   0.7</t>
  </si>
  <si>
    <t xml:space="preserve">     1955   26.7     26.7     26.7     26.7     26.7     26.7     26.8     26.8     26.9     26.9     26.9     26.8     26.8      0.4  -0.4</t>
  </si>
  <si>
    <t xml:space="preserve">     1956   26.8     26.8     26.8     26.9     27.0     27.2     27.4     27.3     27.4     27.5     27.5     27.6     27.2      3.0   1.5</t>
  </si>
  <si>
    <t xml:space="preserve">     1957   27.6     27.7     27.8     27.9     28.0     28.1     28.3     28.3     28.3     28.3     28.4     28.4     28.1      2.9   3.3</t>
  </si>
  <si>
    <t xml:space="preserve">     1958   28.6     28.6     28.8     28.9     28.9     28.9     29.0     28.9     28.9     28.9     29.0     28.9     28.9      1.8   2.8</t>
  </si>
  <si>
    <t xml:space="preserve">     1959   29.0     28.9     28.9     29.0     29.0     29.1     29.2     29.2     29.3     29.4     29.4     29.4     29.1      1.7   0.7</t>
  </si>
  <si>
    <t xml:space="preserve">     1960   29.3     29.4     29.4     29.5     29.5     29.6     29.6     29.6     29.6     29.8     29.8     29.8     29.6      1.4   1.7</t>
  </si>
  <si>
    <t xml:space="preserve">     1961   29.8     29.8     29.8     29.8     29.8     29.8     30.0     29.9     30.0     30.0     30.0     30.0     29.9      0.7   1.0</t>
  </si>
  <si>
    <t xml:space="preserve">     1962   30.0     30.1     30.1     30.2     30.2     30.2     30.3     30.3     30.4     30.4     30.4     30.4     30.2      1.3   1.0</t>
  </si>
  <si>
    <t xml:space="preserve">     1963   30.4     30.4     30.5     30.5     30.5     30.6     30.7     30.7     30.7     30.8     30.8     30.9     30.6      1.6   1.3</t>
  </si>
  <si>
    <t xml:space="preserve">     1964   30.9     30.9     30.9     30.9     30.9     31.0     31.1     31.0     31.1     31.1     31.2     31.2     31.0      1.0   1.3</t>
  </si>
  <si>
    <t xml:space="preserve">     1965   31.2     31.2     31.3     31.4     31.4     31.6     31.6     31.6     31.6     31.7     31.7     31.8     31.5      1.9   1.6</t>
  </si>
  <si>
    <t xml:space="preserve">     1966   31.8     32.0     32.1     32.3     32.3     32.4     32.5     32.7     32.7     32.9     32.9     32.9     32.4      3.5   2.9</t>
  </si>
  <si>
    <t xml:space="preserve">     1967   32.9     32.9     33.0     33.1     33.2     33.3     33.4     33.5     33.6     33.7     33.8     33.9     33.4      3.0   3.1</t>
  </si>
  <si>
    <t xml:space="preserve">     1968   34.1     34.2     34.3     34.4     34.5     34.7     34.9     35.0     35.1     35.3     35.4     35.5     34.8      4.7   4.2</t>
  </si>
  <si>
    <t xml:space="preserve">     1969   35.6     35.8     36.1     36.3     36.4     36.6     36.8     37.0     37.1     37.3     37.5     37.7     36.7      6.2   5.5</t>
  </si>
  <si>
    <t xml:space="preserve">     1970   37.8     38.0     38.2     38.5     38.6     38.8     39.0     39.0     39.2     39.4     39.6     39.8     38.8      5.6   5.7</t>
  </si>
  <si>
    <t xml:space="preserve">     1971   39.8     39.9     40.0     40.1     40.3     40.6     40.7     40.8     40.8     40.9     40.9     41.1     40.5      3.3   4.4</t>
  </si>
  <si>
    <t xml:space="preserve">     1972   41.1     41.3     41.4     41.5     41.6     41.7     41.9     42.0     42.1     42.3     42.4     42.5     41.8      3.4   3.2</t>
  </si>
  <si>
    <t xml:space="preserve">     1973   42.6     42.9     43.3     43.6     43.9     44.2     44.3     45.1     45.2     45.6     45.9     46.2     44.4      8.7   6.2</t>
  </si>
  <si>
    <t xml:space="preserve">     1974   46.6     47.2     47.8     48.0     48.6     49.0     49.4     50.0     50.6     51.1     51.5     51.9     49.3     12.3  11.0</t>
  </si>
  <si>
    <t xml:space="preserve">     1975   52.1     52.5     52.7     52.9     53.2     53.6     54.2     54.3     54.6     54.9     55.3     55.5     53.8      6.9   9.1</t>
  </si>
  <si>
    <t xml:space="preserve">     1976   55.6     55.8     55.9     56.1     56.5     56.8     57.1     57.4     57.6     57.9     58.0     58.2     56.9      4.9   5.8</t>
  </si>
  <si>
    <t xml:space="preserve">     1977   58.5     59.1     59.5     60.0     60.3     60.7     61.0     61.2     61.4     61.6     61.9     62.1     60.6      6.7   6.5</t>
  </si>
  <si>
    <t xml:space="preserve">     1978   62.5     62.9     63.4     63.9     64.5     65.2     65.7     66.0     66.5     67.1     67.4     67.7     65.2      9.0   7.6</t>
  </si>
  <si>
    <t xml:space="preserve">     1979   68.3     69.1     69.8     70.6     71.5     72.3     73.1     73.8     74.6     75.2     75.9     76.7     72.6     13.3  11.3</t>
  </si>
  <si>
    <t xml:space="preserve">     1980   77.8     78.9     80.1     81.0     81.8     82.7     82.7     83.3     84.0     84.8     85.5     86.3     82.4     12.5  13.5</t>
  </si>
  <si>
    <t xml:space="preserve">     1981   87.0     87.9     88.5     89.1     89.8     90.6     91.6     92.3     93.2     93.4     93.7     94.0     90.9      8.9  10.3</t>
  </si>
  <si>
    <t xml:space="preserve">     1982   94.3     94.6     94.5     94.9     95.8     97.0     97.5     97.7     97.9     98.2     98.0     97.6     96.5      3.8   6.2</t>
  </si>
  <si>
    <t xml:space="preserve">     1983   97.8     97.9     97.9     98.6     99.2     99.5     99.9    100.2    100.7    101.0    101.2    101.3     99.6      3.8   3.2</t>
  </si>
  <si>
    <t xml:space="preserve">     1984  101.9    102.4    102.6    103.1    103.4    103.7    104.1    104.5    105.0    105.3    105.3    105.3    103.9      3.9   4.3</t>
  </si>
  <si>
    <t xml:space="preserve">     1985  105.5    106.0    106.4    106.9    107.3    107.6    107.8    108.0    108.3    108.7    109.0    109.3    107.6      3.8   3.6</t>
  </si>
  <si>
    <t xml:space="preserve">     1986  109.6    109.3    108.8    108.6    108.9    109.5    109.5    109.7    110.2    110.3    110.4    110.5    109.6      1.1   1.9</t>
  </si>
  <si>
    <t xml:space="preserve">     1987  111.2    111.6    112.1    112.7    113.1    113.5    113.8    114.4    115.0    115.3    115.4    115.4    113.6      4.4   3.6</t>
  </si>
  <si>
    <t xml:space="preserve">     1988  115.7    116.0    116.5    117.1    117.5    118.0    118.5    119.0    119.8    120.2    120.3    120.5    118.3      4.4   4.1</t>
  </si>
  <si>
    <t xml:space="preserve">     1989  121.1    121.6    122.3    123.1    123.8    124.1    124.4    124.6    125.0    125.6    125.9    126.1    124.0      4.6   4.8</t>
  </si>
  <si>
    <t xml:space="preserve">     1990  127.4    128.0    128.7    128.9    129.2    129.9    130.4    131.6    132.7    133.5    133.8    133.8    130.7      6.1   5.4</t>
  </si>
  <si>
    <t xml:space="preserve">     1991  134.6    134.8    135.0    135.2    135.6    136.0    136.2    136.6    137.2    137.4    137.8    137.9    136.2      3.1   4.2</t>
  </si>
  <si>
    <t xml:space="preserve">     1992  138.1    138.6    139.3    139.5    139.7    140.2    140.5    140.9    141.3    141.8    142.0    141.9    140.3      2.9   3.0</t>
  </si>
  <si>
    <t xml:space="preserve">     1993  142.6    143.1    143.6    144.0    144.2    144.4    144.4    144.8    145.1    145.7    145.8    145.8    144.5      2.7   3.0</t>
  </si>
  <si>
    <t xml:space="preserve">     1994  146.2    146.7    147.2    147.4    147.5    148.0    148.4    149.0    149.4    149.5    149.7    149.7    148.2      2.7   2.6</t>
  </si>
  <si>
    <t xml:space="preserve">     1995  150.3    150.9    151.4    151.9    152.2    152.5    152.5    152.9    153.2    153.7    153.6    153.5    152.4      2.5   2.8</t>
  </si>
  <si>
    <t xml:space="preserve">     1996  154.4    154.9    155.7    156.3    156.6    156.7    157.0    157.3    157.8    158.3    158.6    158.6    156.9      3.3   3.0</t>
  </si>
  <si>
    <t xml:space="preserve">     1997  159.1    159.6    160.0    160.2    160.1    160.3    160.5    160.8    161.2    161.6    161.5    161.3    160.5      1.7   2.3</t>
  </si>
  <si>
    <t xml:space="preserve">     1998  161.6    161.9    162.2    162.5    162.8    163.0    163.2    163.4    163.6    164.0    164.0    163.9    163.0      1.6   1.6</t>
  </si>
  <si>
    <t xml:space="preserve">     1999  164.3    164.5    165.0    166.2    166.2    166.2    166.7    167.1    167.9    168.2    168.3    168.3    166.6      2.7   2.2</t>
  </si>
  <si>
    <t xml:space="preserve">     2000  168.8    169.8    171.2    171.3    171.5    172.4    172.8    172.8    173.7    174.0    174.1    174.0    172.2      3.4   3.4</t>
  </si>
  <si>
    <t xml:space="preserve">     2001  175.1    175.8    176.2    176.9    177.7    178.0    177.5    177.5    178.3    177.7    177.4    176.7    177.1      1.6   2.8</t>
  </si>
  <si>
    <t xml:space="preserve">     2002  177.1    177.8    178.8    179.8    179.8    179.9    180.1    180.7    181.0    181.3    181.3    180.9    179.9      2.4   1.6</t>
  </si>
  <si>
    <t xml:space="preserve">     2003  181.7    183.1    184.2    183.8    183.5    183.7    183.9    184.6    185.2    185.0    184.5    184.3    184.0      1.9   2.3</t>
  </si>
  <si>
    <t xml:space="preserve">     2004  185.2    186.2    187.4    188.0    189.1    189.7    189.4    189.5    189.9    190.9    191.0    190.3    188.9      3.3   2.7</t>
  </si>
  <si>
    <t xml:space="preserve">     2005  190.7    191.8    193.3    194.6    194.4    194.5    195.4    196.4    198.8    199.2    197.6    196.8    195.3      3.4   3.4</t>
  </si>
  <si>
    <t xml:space="preserve">     2006  198.3    198.7    199.8    201.5    202.5    202.9    203.5    203.9    202.9    201.8    201.5    201.8    201.6      2.5   3.2</t>
  </si>
  <si>
    <t xml:space="preserve">     2007  202.416  203.499  205.352  206.686  207.949  208.352  208.299  207.917  208.490  208.936  210.177  210.036  207.342    4.1   2.8</t>
  </si>
  <si>
    <t xml:space="preserve">     2008  211.080  211.693  213.528  214.823  216.632  218.815  219.964  219.086  218.783  216.573  212.425  210.228  215.303    0.1   3.8</t>
  </si>
  <si>
    <t xml:space="preserve">     2009  211.143  212.193  212.709  213.240  213.856  215.693  215.351  215.834  215.969  216.177  216.330  215.949  214.537    2.7  -0.4</t>
  </si>
  <si>
    <t xml:space="preserve">     2010  216.687  216.741  217.631  218.009  218.178  217.965  218.011  218.312  218.439  218.711  218.803  219.179  218.056    1.5   1.6</t>
  </si>
  <si>
    <t xml:space="preserve">     2011  220.223  221.309  223.467  224.906  225.964  225.722  225.922  226.545  226.889  226.421  226.230  225.672  224.939    3.0   3.2</t>
  </si>
  <si>
    <t xml:space="preserve">     2012  226.665  227.663  229.392  230.085  229.815  229.478  229.104  230.379  231.407  231.317  230.221  229.601  229.594    1.7   2.1</t>
  </si>
  <si>
    <t xml:space="preserve">     2013  230.280  232.166                                                                                                 </t>
  </si>
  <si>
    <t>2003-2012 Average</t>
  </si>
  <si>
    <t>DATE</t>
  </si>
  <si>
    <t>LT COMPOSITE (&gt;10 yrs)</t>
  </si>
  <si>
    <t>TREASURY 20-yr CMT</t>
  </si>
  <si>
    <t>EXTRAPOLATION FACTOR</t>
  </si>
  <si>
    <t>N/A</t>
  </si>
  <si>
    <t>Gas Flare Emission Testing/ Permitting - Ongoing</t>
  </si>
  <si>
    <t>Gas Flare Emission  Permitting - SWCAA 5 Year</t>
  </si>
  <si>
    <t>Vegetation Management - Contracted</t>
  </si>
  <si>
    <t>Vegetation Management - County</t>
  </si>
  <si>
    <t>Contracted On-Call Fence Repair</t>
  </si>
  <si>
    <t>Misc</t>
  </si>
  <si>
    <t>Legal Services - Miller Nash/HLG/Foster Pepper</t>
  </si>
  <si>
    <r>
      <t>Revised Environmental Compliance Budget (RECB)</t>
    </r>
    <r>
      <rPr>
        <b/>
        <vertAlign val="superscript"/>
        <sz val="14"/>
        <rFont val="Arial"/>
        <family val="2"/>
      </rPr>
      <t>1</t>
    </r>
  </si>
  <si>
    <t>Cnty Road Maintenance/Mowing</t>
  </si>
  <si>
    <t>Budget</t>
  </si>
  <si>
    <t>Surface Water Monitoring</t>
  </si>
  <si>
    <r>
      <t>10 Year Treasury Rate</t>
    </r>
    <r>
      <rPr>
        <b/>
        <vertAlign val="superscript"/>
        <sz val="10"/>
        <rFont val="Arial"/>
        <family val="2"/>
      </rPr>
      <t>4</t>
    </r>
  </si>
  <si>
    <r>
      <t>Investable Balance</t>
    </r>
    <r>
      <rPr>
        <b/>
        <vertAlign val="superscript"/>
        <sz val="10"/>
        <rFont val="Arial"/>
        <family val="2"/>
      </rPr>
      <t>5</t>
    </r>
  </si>
  <si>
    <t>Upgrades to Remote Monitoring and Control System</t>
  </si>
  <si>
    <t>Gas System Rebuild\Upgrade Engineering Estimate</t>
  </si>
  <si>
    <t>Forecast</t>
  </si>
  <si>
    <t>Actuals</t>
  </si>
  <si>
    <t>Total Contingency</t>
  </si>
  <si>
    <t>Dept of Ecology Fee-Consent Decree</t>
  </si>
  <si>
    <r>
      <t xml:space="preserve">1 </t>
    </r>
    <r>
      <rPr>
        <sz val="10"/>
        <rFont val="Arial"/>
        <family val="2"/>
      </rPr>
      <t>Cash basis.</t>
    </r>
  </si>
  <si>
    <t xml:space="preserve"> = Inputs</t>
  </si>
  <si>
    <t>2021 is the end of the 30 yr post closure monitoring period.</t>
  </si>
  <si>
    <t>Monitoring Well Decommission</t>
  </si>
  <si>
    <t>Monitoring Well Replacement</t>
  </si>
  <si>
    <t>Replacemement and Renovation</t>
  </si>
  <si>
    <t>CAP/MFS Groundwater Monitoring</t>
  </si>
  <si>
    <t>CAP/MFS Reporting</t>
  </si>
  <si>
    <t>CAP/MFS Project Management</t>
  </si>
  <si>
    <t>Master Planning (MFA/County)</t>
  </si>
  <si>
    <t>Access Agreement</t>
  </si>
  <si>
    <t>Permits and Fees</t>
  </si>
  <si>
    <t>End-Use Planning</t>
  </si>
  <si>
    <t>Leichner Campus Property Sale</t>
  </si>
  <si>
    <t>period name</t>
  </si>
  <si>
    <t>Adj-15</t>
  </si>
  <si>
    <t>balance type</t>
  </si>
  <si>
    <t>YTD</t>
  </si>
  <si>
    <t>currency code</t>
  </si>
  <si>
    <t>USD</t>
  </si>
  <si>
    <t>translated flag</t>
  </si>
  <si>
    <t>actual flag</t>
  </si>
  <si>
    <t>A</t>
  </si>
  <si>
    <t>budget/Encum name</t>
  </si>
  <si>
    <t>fund</t>
  </si>
  <si>
    <t>6310</t>
  </si>
  <si>
    <t>program</t>
  </si>
  <si>
    <t>%</t>
  </si>
  <si>
    <t>department</t>
  </si>
  <si>
    <t>basub</t>
  </si>
  <si>
    <t>508001-599999</t>
  </si>
  <si>
    <t>object</t>
  </si>
  <si>
    <t>reporting</t>
  </si>
  <si>
    <t>Balance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</si>
  <si>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rFont val="Arial"/>
        <family val="2"/>
      </rPr>
      <t>Federal Reserve Target Inflation Rates</t>
    </r>
  </si>
  <si>
    <t>2020-2028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</si>
  <si>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rFont val="Arial"/>
        <family val="2"/>
      </rPr>
      <t>Pooled Investment Earnings Rate Estimates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</si>
  <si>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rFont val="Arial"/>
        <family val="2"/>
      </rPr>
      <t>10-Year Treasury Rate</t>
    </r>
  </si>
  <si>
    <t>https://www.quandl.com/data/CBO/PROJ_YEARTREASURYNOTE-Baseline-Projections-10-Year-Treasury-Note</t>
  </si>
  <si>
    <t>Drill to Journal</t>
  </si>
  <si>
    <t>Closing Balance</t>
  </si>
  <si>
    <t>Net</t>
  </si>
  <si>
    <t>Credit</t>
  </si>
  <si>
    <t>Debit</t>
  </si>
  <si>
    <t>Balance Drilldown</t>
  </si>
  <si>
    <t>Last Update:  3/11/2016 MTD/NPC</t>
  </si>
  <si>
    <t>SCS Engineers preliminary Cost Estimate</t>
  </si>
  <si>
    <t>Clark County Capital Improvements or Repairs</t>
  </si>
  <si>
    <t>TOTAL CLARK COUNTY</t>
  </si>
  <si>
    <t>Misc.</t>
  </si>
  <si>
    <t>Permits</t>
  </si>
  <si>
    <t>Department of Ecology</t>
  </si>
  <si>
    <t>Fees:</t>
  </si>
  <si>
    <t>Contracted Vegetation Mgt</t>
  </si>
  <si>
    <t>County Road Maintenance/Mowing</t>
  </si>
  <si>
    <t>County Vegetation Mgt</t>
  </si>
  <si>
    <t>Utilities (Clark Public Utilities)</t>
  </si>
  <si>
    <t>Environmental Liability Insurance</t>
  </si>
  <si>
    <t>County Project Management-Master Planning Implementation</t>
  </si>
  <si>
    <t>Master Planning</t>
  </si>
  <si>
    <t>County Project Management-Per MOU</t>
  </si>
  <si>
    <t>County Project Management</t>
  </si>
  <si>
    <t>CLARK COUNTY</t>
  </si>
  <si>
    <t>Total SCS Engineers</t>
  </si>
  <si>
    <t>Total Special Projects</t>
  </si>
  <si>
    <t>Special Projects: Engineering Services</t>
  </si>
  <si>
    <t>TOTAL POST-CLOSURE AND CAP COSTS</t>
  </si>
  <si>
    <t>CAP Sub-Total</t>
  </si>
  <si>
    <t xml:space="preserve"> CAP/MFS Project Management</t>
  </si>
  <si>
    <t xml:space="preserve"> CAP/MFS Reporting</t>
  </si>
  <si>
    <t xml:space="preserve"> CAP/MFS Groundwater Monitoring</t>
  </si>
  <si>
    <t>NUMBER</t>
  </si>
  <si>
    <t xml:space="preserve">            (REMEDIAL)</t>
  </si>
  <si>
    <t>TASK</t>
  </si>
  <si>
    <t>CATEGORY 3 - CLEANUP ACTION PLAN</t>
  </si>
  <si>
    <t>Post-Closure Sub-Total</t>
  </si>
  <si>
    <t>Stormwater Management Review and Feasibility</t>
  </si>
  <si>
    <t>Replace/Renovation Fund</t>
  </si>
  <si>
    <t>Maintenance, Repair, etc. (SCS/Metro Watch)</t>
  </si>
  <si>
    <t>LFG Probe and GCCS Adjustment</t>
  </si>
  <si>
    <t>LFG Flare Emission Testing/ Permitting</t>
  </si>
  <si>
    <t>CATEGORY 2:  POST-CLOSURE</t>
  </si>
  <si>
    <t>Environmental and Engineering Services For Landfill Maintenance and Monitoring</t>
  </si>
  <si>
    <t>SCS ENGINEERS</t>
  </si>
  <si>
    <t>REVISED ENVIRONMENTAL COMPLIANCE BUDGET (RECB)</t>
  </si>
  <si>
    <t>LEICHNER LANDFILL, CLARK COUNTY, WASHINGTON</t>
  </si>
  <si>
    <t>Exhibit A</t>
  </si>
  <si>
    <r>
      <rPr>
        <vertAlign val="superscript"/>
        <sz val="10"/>
        <color rgb="FFFF0000"/>
        <rFont val="Arial"/>
        <family val="2"/>
      </rPr>
      <t>5</t>
    </r>
    <r>
      <rPr>
        <sz val="10"/>
        <color rgb="FFFF0000"/>
        <rFont val="Arial"/>
        <family val="2"/>
      </rPr>
      <t xml:space="preserve"> Beginning of year fund balance plus accrued interest and other revenues less cash expenditures.</t>
    </r>
  </si>
  <si>
    <t>2018-2029</t>
  </si>
  <si>
    <t>Financial Projections - 2017-2029</t>
  </si>
  <si>
    <t>2017 BUDGET SUMMARY</t>
  </si>
  <si>
    <t>January 2017 Through December 2017</t>
  </si>
  <si>
    <t>2017 Projected Revenue (Excludes Interest on Fund Balance)</t>
  </si>
  <si>
    <t>BUDGET</t>
  </si>
  <si>
    <t>Public Works Reimbursement -Stormwater Management Review and Feasibility</t>
  </si>
  <si>
    <t>Total Projected Revenue</t>
  </si>
  <si>
    <t>2017 Projected Expenditures</t>
  </si>
  <si>
    <t>Monitoring Plan Reduction and Monitoring Decommission or Replacement</t>
  </si>
  <si>
    <t xml:space="preserve"> (No capital improvements or major repairs are scheduled for 2017)</t>
  </si>
  <si>
    <t>2017 TOTAL ESTIMATED RECB EXPENDITURES</t>
  </si>
  <si>
    <t>2016 est liab calc</t>
  </si>
  <si>
    <t>2017-2021</t>
  </si>
  <si>
    <t>2017-2029</t>
  </si>
  <si>
    <t>MFA</t>
  </si>
  <si>
    <t>March</t>
  </si>
  <si>
    <t>April</t>
  </si>
  <si>
    <t>June</t>
  </si>
  <si>
    <t>July</t>
  </si>
  <si>
    <t>Sept</t>
  </si>
  <si>
    <t>Nov</t>
  </si>
  <si>
    <t>Dece</t>
  </si>
  <si>
    <t>Based on December 14, 2016 FOMC projections (pdf link below)</t>
  </si>
  <si>
    <t>https://www.federalreserve.gov/monetarypolicy/files/fomcprojtabl20161214.pdf</t>
  </si>
  <si>
    <t>2026-2029</t>
  </si>
  <si>
    <t>Based on CBO's updated baseline projections for the 10-year treasury note; Q1 used (link below)</t>
  </si>
  <si>
    <t>2021-2029</t>
  </si>
  <si>
    <t>per e-mail received from Anthony Glenn (CC Treasurer's Office) March 16, 2017</t>
  </si>
  <si>
    <r>
      <t xml:space="preserve">2 </t>
    </r>
    <r>
      <rPr>
        <sz val="10"/>
        <color rgb="FFFF0000"/>
        <rFont val="Arial"/>
        <family val="2"/>
      </rPr>
      <t xml:space="preserve">Pooled Fund Interest Rate Assumptions provided by Clark County Treasurer's Office as of 3/16/17 are as follows: </t>
    </r>
  </si>
  <si>
    <r>
      <t>3</t>
    </r>
    <r>
      <rPr>
        <sz val="10"/>
        <color rgb="FFFF0000"/>
        <rFont val="Arial"/>
        <family val="2"/>
      </rPr>
      <t xml:space="preserve"> Federal Reserve Target Inflation Rates Based on December 14, 2016 FOMC projections are as follows:</t>
    </r>
  </si>
  <si>
    <r>
      <rPr>
        <vertAlign val="superscript"/>
        <sz val="10"/>
        <color rgb="FFFF0000"/>
        <rFont val="Arial"/>
        <family val="2"/>
      </rPr>
      <t>4</t>
    </r>
    <r>
      <rPr>
        <sz val="10"/>
        <color rgb="FFFF0000"/>
        <rFont val="Arial"/>
        <family val="2"/>
      </rPr>
      <t xml:space="preserve"> Based on CBO's January 2017 report The Budget and Economic Outlook: 2017 to 2027 (Q4-2016 used)</t>
    </r>
  </si>
  <si>
    <t>Account Combination</t>
  </si>
  <si>
    <t>Opening Balance</t>
  </si>
  <si>
    <t>6310.000.000.333970.030.000000</t>
  </si>
  <si>
    <t>6310.000.000.334010.802.000000</t>
  </si>
  <si>
    <t>6310.000.000.361109.000.000000</t>
  </si>
  <si>
    <t>6310.000.000.361320.000.000000</t>
  </si>
  <si>
    <t>Adj-16, PTD, USD, Clark County || March 16, 2017 12:55:59 PM PDT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</si>
</sst>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_ * #,##0.00_ ;_ * \-#,##0.00_ ;_ * &quot;-&quot;??_ ;_ @_ "/>
    <numFmt numFmtId="167" formatCode="&quot;$&quot;#,##0"/>
    <numFmt numFmtId="168" formatCode="&quot;$&quot;#,##0.00"/>
    <numFmt numFmtId="169" formatCode="General_)"/>
    <numFmt numFmtId="170" formatCode="mm/dd/yy_)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 Unicode MS"/>
      <family val="2"/>
    </font>
    <font>
      <b/>
      <sz val="14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u val="singleAccounting"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name val="Arial"/>
      <family val="2"/>
    </font>
    <font>
      <u/>
      <sz val="11"/>
      <color rgb="FF0000FF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Courier"/>
      <family val="3"/>
    </font>
    <font>
      <sz val="9"/>
      <name val="Courier"/>
      <family val="3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vertAlign val="superscript"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indexed="8"/>
      <name val="Calibri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1A1D8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ck">
        <color rgb="FFC62C24"/>
      </top>
      <bottom/>
      <diagonal/>
    </border>
    <border>
      <left/>
      <right/>
      <top/>
      <bottom style="thin">
        <color theme="0" tint="-0.14996795556505021"/>
      </bottom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0" fillId="0" borderId="0" applyNumberFormat="0" applyFill="0" applyBorder="0" applyAlignment="0" applyProtection="0"/>
    <xf numFmtId="0" fontId="43" fillId="0" borderId="0"/>
    <xf numFmtId="166" fontId="4" fillId="0" borderId="0" applyFont="0" applyFill="0" applyBorder="0" applyAlignment="0" applyProtection="0"/>
    <xf numFmtId="0" fontId="3" fillId="0" borderId="0"/>
    <xf numFmtId="44" fontId="50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412">
    <xf numFmtId="0" fontId="0" fillId="0" borderId="0" xfId="0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/>
    <xf numFmtId="0" fontId="9" fillId="0" borderId="2" xfId="0" applyFont="1" applyBorder="1"/>
    <xf numFmtId="0" fontId="6" fillId="0" borderId="3" xfId="0" applyFont="1" applyBorder="1"/>
    <xf numFmtId="44" fontId="8" fillId="0" borderId="5" xfId="2" applyFont="1" applyBorder="1"/>
    <xf numFmtId="164" fontId="11" fillId="0" borderId="6" xfId="2" applyNumberFormat="1" applyFont="1" applyFill="1" applyBorder="1"/>
    <xf numFmtId="0" fontId="10" fillId="0" borderId="7" xfId="0" applyFont="1" applyBorder="1"/>
    <xf numFmtId="0" fontId="10" fillId="2" borderId="0" xfId="0" applyFont="1" applyFill="1" applyAlignment="1">
      <alignment vertical="top" wrapText="1"/>
    </xf>
    <xf numFmtId="14" fontId="0" fillId="0" borderId="0" xfId="0" applyNumberFormat="1"/>
    <xf numFmtId="14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14" fontId="10" fillId="2" borderId="0" xfId="0" applyNumberFormat="1" applyFont="1" applyFill="1" applyAlignment="1">
      <alignment vertical="top" wrapText="1"/>
    </xf>
    <xf numFmtId="165" fontId="10" fillId="0" borderId="0" xfId="3" applyNumberFormat="1" applyFont="1" applyAlignment="1">
      <alignment vertical="top" wrapText="1"/>
    </xf>
    <xf numFmtId="164" fontId="11" fillId="3" borderId="9" xfId="2" applyNumberFormat="1" applyFont="1" applyFill="1" applyBorder="1"/>
    <xf numFmtId="164" fontId="11" fillId="3" borderId="10" xfId="2" applyNumberFormat="1" applyFont="1" applyFill="1" applyBorder="1"/>
    <xf numFmtId="0" fontId="6" fillId="0" borderId="0" xfId="0" applyFont="1" applyBorder="1" applyAlignment="1">
      <alignment horizontal="left"/>
    </xf>
    <xf numFmtId="0" fontId="5" fillId="0" borderId="0" xfId="0" applyFont="1"/>
    <xf numFmtId="0" fontId="12" fillId="0" borderId="0" xfId="0" applyFont="1"/>
    <xf numFmtId="0" fontId="13" fillId="0" borderId="0" xfId="0" applyFont="1"/>
    <xf numFmtId="0" fontId="13" fillId="0" borderId="2" xfId="0" applyFont="1" applyBorder="1"/>
    <xf numFmtId="0" fontId="13" fillId="4" borderId="11" xfId="0" applyFont="1" applyFill="1" applyBorder="1" applyAlignment="1">
      <alignment horizontal="center"/>
    </xf>
    <xf numFmtId="0" fontId="13" fillId="0" borderId="0" xfId="0" applyFont="1" applyBorder="1"/>
    <xf numFmtId="0" fontId="14" fillId="0" borderId="2" xfId="0" applyFont="1" applyBorder="1"/>
    <xf numFmtId="0" fontId="15" fillId="0" borderId="0" xfId="0" applyFont="1" applyBorder="1"/>
    <xf numFmtId="0" fontId="17" fillId="0" borderId="0" xfId="0" applyFont="1" applyBorder="1"/>
    <xf numFmtId="0" fontId="17" fillId="0" borderId="0" xfId="0" applyFont="1"/>
    <xf numFmtId="0" fontId="18" fillId="0" borderId="12" xfId="0" applyFont="1" applyBorder="1" applyAlignment="1">
      <alignment horizontal="center"/>
    </xf>
    <xf numFmtId="0" fontId="20" fillId="0" borderId="5" xfId="0" applyFont="1" applyBorder="1"/>
    <xf numFmtId="0" fontId="20" fillId="0" borderId="0" xfId="0" applyFont="1"/>
    <xf numFmtId="0" fontId="18" fillId="0" borderId="13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8" fillId="0" borderId="2" xfId="0" applyFont="1" applyBorder="1"/>
    <xf numFmtId="10" fontId="20" fillId="4" borderId="11" xfId="3" applyNumberFormat="1" applyFont="1" applyFill="1" applyBorder="1" applyAlignment="1">
      <alignment horizontal="center"/>
    </xf>
    <xf numFmtId="0" fontId="20" fillId="0" borderId="6" xfId="0" applyFont="1" applyBorder="1"/>
    <xf numFmtId="164" fontId="20" fillId="3" borderId="6" xfId="2" applyNumberFormat="1" applyFont="1" applyFill="1" applyBorder="1"/>
    <xf numFmtId="0" fontId="20" fillId="0" borderId="14" xfId="0" applyFont="1" applyBorder="1"/>
    <xf numFmtId="9" fontId="20" fillId="0" borderId="0" xfId="3" applyFont="1" applyFill="1" applyBorder="1" applyAlignment="1">
      <alignment horizontal="center"/>
    </xf>
    <xf numFmtId="9" fontId="20" fillId="0" borderId="14" xfId="3" applyFont="1" applyFill="1" applyBorder="1" applyAlignment="1">
      <alignment horizontal="center"/>
    </xf>
    <xf numFmtId="0" fontId="20" fillId="0" borderId="0" xfId="0" applyFont="1" applyBorder="1"/>
    <xf numFmtId="0" fontId="20" fillId="3" borderId="6" xfId="0" applyFont="1" applyFill="1" applyBorder="1"/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  <xf numFmtId="0" fontId="20" fillId="3" borderId="17" xfId="0" applyFont="1" applyFill="1" applyBorder="1"/>
    <xf numFmtId="0" fontId="20" fillId="0" borderId="2" xfId="0" applyFont="1" applyBorder="1"/>
    <xf numFmtId="0" fontId="15" fillId="0" borderId="0" xfId="0" applyFont="1"/>
    <xf numFmtId="0" fontId="16" fillId="0" borderId="15" xfId="0" applyFont="1" applyBorder="1"/>
    <xf numFmtId="0" fontId="18" fillId="0" borderId="16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2" xfId="0" applyFont="1" applyBorder="1"/>
    <xf numFmtId="0" fontId="18" fillId="0" borderId="19" xfId="0" applyFont="1" applyFill="1" applyBorder="1"/>
    <xf numFmtId="0" fontId="20" fillId="0" borderId="7" xfId="0" applyFont="1" applyBorder="1"/>
    <xf numFmtId="0" fontId="18" fillId="0" borderId="7" xfId="0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0" fillId="0" borderId="9" xfId="0" applyFont="1" applyBorder="1"/>
    <xf numFmtId="164" fontId="20" fillId="3" borderId="9" xfId="2" applyNumberFormat="1" applyFont="1" applyFill="1" applyBorder="1"/>
    <xf numFmtId="0" fontId="18" fillId="0" borderId="19" xfId="0" applyFont="1" applyBorder="1"/>
    <xf numFmtId="0" fontId="18" fillId="0" borderId="0" xfId="0" applyFont="1" applyBorder="1" applyAlignment="1">
      <alignment horizontal="left"/>
    </xf>
    <xf numFmtId="0" fontId="18" fillId="0" borderId="2" xfId="0" applyFont="1" applyFill="1" applyBorder="1"/>
    <xf numFmtId="164" fontId="20" fillId="3" borderId="20" xfId="2" applyNumberFormat="1" applyFont="1" applyFill="1" applyBorder="1"/>
    <xf numFmtId="0" fontId="18" fillId="0" borderId="15" xfId="0" applyFont="1" applyBorder="1"/>
    <xf numFmtId="0" fontId="18" fillId="0" borderId="3" xfId="0" applyFont="1" applyBorder="1"/>
    <xf numFmtId="164" fontId="20" fillId="0" borderId="5" xfId="2" applyNumberFormat="1" applyFont="1" applyFill="1" applyBorder="1"/>
    <xf numFmtId="164" fontId="20" fillId="0" borderId="21" xfId="2" applyNumberFormat="1" applyFont="1" applyFill="1" applyBorder="1"/>
    <xf numFmtId="164" fontId="20" fillId="0" borderId="22" xfId="2" applyNumberFormat="1" applyFont="1" applyFill="1" applyBorder="1"/>
    <xf numFmtId="164" fontId="20" fillId="0" borderId="6" xfId="2" applyNumberFormat="1" applyFont="1" applyFill="1" applyBorder="1"/>
    <xf numFmtId="164" fontId="20" fillId="0" borderId="20" xfId="2" applyNumberFormat="1" applyFont="1" applyFill="1" applyBorder="1"/>
    <xf numFmtId="164" fontId="20" fillId="0" borderId="17" xfId="2" applyNumberFormat="1" applyFont="1" applyFill="1" applyBorder="1"/>
    <xf numFmtId="9" fontId="24" fillId="0" borderId="1" xfId="3" applyFont="1" applyFill="1" applyBorder="1" applyAlignment="1">
      <alignment horizontal="center"/>
    </xf>
    <xf numFmtId="9" fontId="24" fillId="0" borderId="4" xfId="3" applyFont="1" applyFill="1" applyBorder="1" applyAlignment="1">
      <alignment horizontal="center"/>
    </xf>
    <xf numFmtId="0" fontId="24" fillId="0" borderId="0" xfId="0" applyFont="1" applyBorder="1"/>
    <xf numFmtId="1" fontId="18" fillId="3" borderId="11" xfId="1" applyNumberFormat="1" applyFont="1" applyFill="1" applyBorder="1" applyAlignment="1">
      <alignment horizontal="center"/>
    </xf>
    <xf numFmtId="9" fontId="24" fillId="0" borderId="0" xfId="3" applyFont="1" applyFill="1" applyBorder="1" applyAlignment="1">
      <alignment horizontal="center"/>
    </xf>
    <xf numFmtId="9" fontId="24" fillId="0" borderId="14" xfId="3" applyFont="1" applyFill="1" applyBorder="1" applyAlignment="1">
      <alignment horizontal="center"/>
    </xf>
    <xf numFmtId="1" fontId="18" fillId="3" borderId="6" xfId="1" applyNumberFormat="1" applyFont="1" applyFill="1" applyBorder="1" applyAlignment="1">
      <alignment horizontal="center"/>
    </xf>
    <xf numFmtId="1" fontId="18" fillId="3" borderId="20" xfId="1" applyNumberFormat="1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0" fillId="0" borderId="8" xfId="0" applyFont="1" applyBorder="1"/>
    <xf numFmtId="164" fontId="20" fillId="3" borderId="10" xfId="2" applyNumberFormat="1" applyFont="1" applyFill="1" applyBorder="1"/>
    <xf numFmtId="0" fontId="20" fillId="0" borderId="16" xfId="0" applyFont="1" applyFill="1" applyBorder="1"/>
    <xf numFmtId="0" fontId="20" fillId="0" borderId="18" xfId="0" applyFont="1" applyFill="1" applyBorder="1"/>
    <xf numFmtId="0" fontId="18" fillId="0" borderId="12" xfId="0" applyFont="1" applyFill="1" applyBorder="1"/>
    <xf numFmtId="0" fontId="18" fillId="0" borderId="13" xfId="0" applyFont="1" applyFill="1" applyBorder="1"/>
    <xf numFmtId="164" fontId="18" fillId="0" borderId="11" xfId="2" applyNumberFormat="1" applyFont="1" applyFill="1" applyBorder="1"/>
    <xf numFmtId="0" fontId="20" fillId="0" borderId="1" xfId="0" applyFont="1" applyBorder="1"/>
    <xf numFmtId="164" fontId="18" fillId="5" borderId="11" xfId="0" applyNumberFormat="1" applyFont="1" applyFill="1" applyBorder="1"/>
    <xf numFmtId="164" fontId="18" fillId="5" borderId="11" xfId="2" applyNumberFormat="1" applyFont="1" applyFill="1" applyBorder="1"/>
    <xf numFmtId="0" fontId="17" fillId="0" borderId="16" xfId="0" applyFont="1" applyBorder="1"/>
    <xf numFmtId="8" fontId="17" fillId="0" borderId="16" xfId="0" applyNumberFormat="1" applyFont="1" applyBorder="1"/>
    <xf numFmtId="0" fontId="17" fillId="0" borderId="17" xfId="0" applyFont="1" applyFill="1" applyBorder="1"/>
    <xf numFmtId="0" fontId="20" fillId="0" borderId="0" xfId="0" applyFont="1" applyFill="1" applyBorder="1"/>
    <xf numFmtId="0" fontId="20" fillId="0" borderId="0" xfId="0" applyFont="1" applyFill="1"/>
    <xf numFmtId="0" fontId="18" fillId="0" borderId="3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44" fontId="20" fillId="0" borderId="6" xfId="2" applyFont="1" applyBorder="1"/>
    <xf numFmtId="164" fontId="18" fillId="0" borderId="17" xfId="2" applyNumberFormat="1" applyFont="1" applyBorder="1"/>
    <xf numFmtId="44" fontId="20" fillId="0" borderId="0" xfId="2" applyNumberFormat="1" applyFont="1" applyBorder="1"/>
    <xf numFmtId="0" fontId="23" fillId="0" borderId="2" xfId="0" applyFont="1" applyBorder="1"/>
    <xf numFmtId="44" fontId="24" fillId="0" borderId="0" xfId="2" applyNumberFormat="1" applyFont="1" applyBorder="1"/>
    <xf numFmtId="0" fontId="24" fillId="0" borderId="0" xfId="0" applyFont="1"/>
    <xf numFmtId="0" fontId="24" fillId="0" borderId="24" xfId="0" applyFont="1" applyBorder="1"/>
    <xf numFmtId="0" fontId="24" fillId="0" borderId="25" xfId="0" applyFont="1" applyBorder="1"/>
    <xf numFmtId="0" fontId="10" fillId="0" borderId="7" xfId="0" applyFont="1" applyFill="1" applyBorder="1"/>
    <xf numFmtId="0" fontId="6" fillId="0" borderId="6" xfId="0" applyFont="1" applyBorder="1"/>
    <xf numFmtId="164" fontId="6" fillId="3" borderId="6" xfId="2" applyNumberFormat="1" applyFont="1" applyFill="1" applyBorder="1"/>
    <xf numFmtId="0" fontId="6" fillId="0" borderId="0" xfId="0" applyFont="1"/>
    <xf numFmtId="164" fontId="6" fillId="3" borderId="11" xfId="2" applyNumberFormat="1" applyFont="1" applyFill="1" applyBorder="1"/>
    <xf numFmtId="164" fontId="6" fillId="0" borderId="5" xfId="2" applyNumberFormat="1" applyFont="1" applyFill="1" applyBorder="1"/>
    <xf numFmtId="164" fontId="6" fillId="0" borderId="26" xfId="2" applyNumberFormat="1" applyFont="1" applyFill="1" applyBorder="1"/>
    <xf numFmtId="164" fontId="6" fillId="0" borderId="6" xfId="2" applyNumberFormat="1" applyFont="1" applyFill="1" applyBorder="1"/>
    <xf numFmtId="164" fontId="6" fillId="0" borderId="20" xfId="2" applyNumberFormat="1" applyFont="1" applyFill="1" applyBorder="1"/>
    <xf numFmtId="0" fontId="17" fillId="0" borderId="27" xfId="0" applyFont="1" applyBorder="1"/>
    <xf numFmtId="0" fontId="18" fillId="3" borderId="28" xfId="0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/>
    </xf>
    <xf numFmtId="0" fontId="20" fillId="3" borderId="20" xfId="0" applyFont="1" applyFill="1" applyBorder="1"/>
    <xf numFmtId="164" fontId="6" fillId="3" borderId="28" xfId="2" applyNumberFormat="1" applyFont="1" applyFill="1" applyBorder="1"/>
    <xf numFmtId="0" fontId="20" fillId="3" borderId="29" xfId="0" applyFont="1" applyFill="1" applyBorder="1"/>
    <xf numFmtId="0" fontId="20" fillId="0" borderId="27" xfId="0" applyFont="1" applyBorder="1"/>
    <xf numFmtId="0" fontId="15" fillId="0" borderId="27" xfId="0" applyFont="1" applyBorder="1"/>
    <xf numFmtId="164" fontId="6" fillId="3" borderId="20" xfId="2" applyNumberFormat="1" applyFont="1" applyFill="1" applyBorder="1"/>
    <xf numFmtId="164" fontId="20" fillId="0" borderId="26" xfId="2" applyNumberFormat="1" applyFont="1" applyFill="1" applyBorder="1"/>
    <xf numFmtId="164" fontId="18" fillId="0" borderId="28" xfId="2" applyNumberFormat="1" applyFont="1" applyFill="1" applyBorder="1"/>
    <xf numFmtId="164" fontId="20" fillId="0" borderId="29" xfId="2" applyNumberFormat="1" applyFont="1" applyFill="1" applyBorder="1"/>
    <xf numFmtId="164" fontId="18" fillId="5" borderId="28" xfId="2" applyNumberFormat="1" applyFont="1" applyFill="1" applyBorder="1"/>
    <xf numFmtId="0" fontId="17" fillId="0" borderId="29" xfId="0" applyFont="1" applyFill="1" applyBorder="1"/>
    <xf numFmtId="0" fontId="20" fillId="0" borderId="27" xfId="0" applyFont="1" applyFill="1" applyBorder="1"/>
    <xf numFmtId="44" fontId="8" fillId="0" borderId="26" xfId="2" applyFont="1" applyBorder="1"/>
    <xf numFmtId="44" fontId="20" fillId="0" borderId="20" xfId="2" applyFont="1" applyBorder="1"/>
    <xf numFmtId="164" fontId="18" fillId="0" borderId="29" xfId="2" applyNumberFormat="1" applyFont="1" applyBorder="1"/>
    <xf numFmtId="44" fontId="20" fillId="0" borderId="27" xfId="2" applyNumberFormat="1" applyFont="1" applyBorder="1"/>
    <xf numFmtId="44" fontId="24" fillId="0" borderId="27" xfId="2" applyNumberFormat="1" applyFont="1" applyBorder="1"/>
    <xf numFmtId="0" fontId="20" fillId="3" borderId="30" xfId="0" applyFont="1" applyFill="1" applyBorder="1"/>
    <xf numFmtId="0" fontId="20" fillId="3" borderId="13" xfId="0" applyFont="1" applyFill="1" applyBorder="1" applyAlignment="1"/>
    <xf numFmtId="0" fontId="20" fillId="3" borderId="31" xfId="0" applyFont="1" applyFill="1" applyBorder="1" applyAlignment="1"/>
    <xf numFmtId="44" fontId="0" fillId="0" borderId="0" xfId="0" applyNumberFormat="1"/>
    <xf numFmtId="0" fontId="0" fillId="0" borderId="0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32" xfId="0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26" fillId="0" borderId="0" xfId="0" applyFont="1"/>
    <xf numFmtId="10" fontId="0" fillId="0" borderId="0" xfId="0" applyNumberFormat="1" applyFill="1" applyBorder="1" applyAlignment="1">
      <alignment horizontal="center"/>
    </xf>
    <xf numFmtId="10" fontId="0" fillId="0" borderId="0" xfId="0" applyNumberFormat="1"/>
    <xf numFmtId="0" fontId="6" fillId="6" borderId="0" xfId="0" applyFont="1" applyFill="1" applyAlignment="1">
      <alignment horizontal="left" vertical="center" wrapText="1"/>
    </xf>
    <xf numFmtId="14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44" fontId="11" fillId="0" borderId="20" xfId="2" applyNumberFormat="1" applyFont="1" applyBorder="1"/>
    <xf numFmtId="0" fontId="10" fillId="0" borderId="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28" fillId="0" borderId="0" xfId="0" applyFont="1"/>
    <xf numFmtId="0" fontId="6" fillId="3" borderId="13" xfId="0" applyFont="1" applyFill="1" applyBorder="1" applyAlignment="1">
      <alignment horizontal="center"/>
    </xf>
    <xf numFmtId="164" fontId="20" fillId="0" borderId="0" xfId="0" applyNumberFormat="1" applyFont="1"/>
    <xf numFmtId="10" fontId="20" fillId="7" borderId="0" xfId="3" applyNumberFormat="1" applyFont="1" applyFill="1" applyBorder="1" applyAlignment="1">
      <alignment horizontal="center"/>
    </xf>
    <xf numFmtId="0" fontId="0" fillId="0" borderId="7" xfId="0" applyFont="1" applyBorder="1"/>
    <xf numFmtId="0" fontId="6" fillId="0" borderId="15" xfId="0" applyFont="1" applyBorder="1"/>
    <xf numFmtId="164" fontId="10" fillId="0" borderId="4" xfId="2" applyNumberFormat="1" applyFont="1" applyFill="1" applyBorder="1"/>
    <xf numFmtId="164" fontId="10" fillId="0" borderId="14" xfId="2" applyNumberFormat="1" applyFont="1" applyFill="1" applyBorder="1"/>
    <xf numFmtId="0" fontId="10" fillId="0" borderId="18" xfId="0" applyFont="1" applyFill="1" applyBorder="1"/>
    <xf numFmtId="0" fontId="10" fillId="0" borderId="0" xfId="0" applyFont="1" applyFill="1" applyBorder="1"/>
    <xf numFmtId="0" fontId="10" fillId="9" borderId="0" xfId="0" applyFont="1" applyFill="1"/>
    <xf numFmtId="0" fontId="6" fillId="9" borderId="11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164" fontId="10" fillId="9" borderId="6" xfId="2" applyNumberFormat="1" applyFont="1" applyFill="1" applyBorder="1"/>
    <xf numFmtId="164" fontId="10" fillId="9" borderId="6" xfId="0" applyNumberFormat="1" applyFont="1" applyFill="1" applyBorder="1"/>
    <xf numFmtId="0" fontId="10" fillId="9" borderId="6" xfId="0" applyFont="1" applyFill="1" applyBorder="1"/>
    <xf numFmtId="164" fontId="6" fillId="9" borderId="11" xfId="2" applyNumberFormat="1" applyFont="1" applyFill="1" applyBorder="1"/>
    <xf numFmtId="0" fontId="10" fillId="9" borderId="17" xfId="0" applyFont="1" applyFill="1" applyBorder="1"/>
    <xf numFmtId="164" fontId="10" fillId="9" borderId="9" xfId="2" applyNumberFormat="1" applyFont="1" applyFill="1" applyBorder="1"/>
    <xf numFmtId="164" fontId="30" fillId="9" borderId="9" xfId="2" applyNumberFormat="1" applyFont="1" applyFill="1" applyBorder="1"/>
    <xf numFmtId="164" fontId="6" fillId="9" borderId="6" xfId="2" applyNumberFormat="1" applyFont="1" applyFill="1" applyBorder="1"/>
    <xf numFmtId="1" fontId="6" fillId="9" borderId="11" xfId="1" applyNumberFormat="1" applyFont="1" applyFill="1" applyBorder="1" applyAlignment="1">
      <alignment horizontal="center"/>
    </xf>
    <xf numFmtId="1" fontId="6" fillId="9" borderId="6" xfId="1" applyNumberFormat="1" applyFont="1" applyFill="1" applyBorder="1" applyAlignment="1">
      <alignment horizontal="center"/>
    </xf>
    <xf numFmtId="164" fontId="24" fillId="0" borderId="0" xfId="0" applyNumberFormat="1" applyFont="1"/>
    <xf numFmtId="0" fontId="10" fillId="0" borderId="0" xfId="0" applyFont="1" applyFill="1"/>
    <xf numFmtId="0" fontId="10" fillId="0" borderId="0" xfId="0" applyFont="1" applyFill="1" applyBorder="1" applyAlignment="1">
      <alignment horizontal="left"/>
    </xf>
    <xf numFmtId="0" fontId="20" fillId="8" borderId="13" xfId="0" applyFont="1" applyFill="1" applyBorder="1" applyAlignment="1"/>
    <xf numFmtId="0" fontId="18" fillId="8" borderId="11" xfId="0" applyFont="1" applyFill="1" applyBorder="1" applyAlignment="1">
      <alignment horizontal="center"/>
    </xf>
    <xf numFmtId="0" fontId="18" fillId="8" borderId="6" xfId="0" applyFont="1" applyFill="1" applyBorder="1" applyAlignment="1">
      <alignment horizontal="center"/>
    </xf>
    <xf numFmtId="164" fontId="20" fillId="8" borderId="6" xfId="2" applyNumberFormat="1" applyFont="1" applyFill="1" applyBorder="1"/>
    <xf numFmtId="164" fontId="20" fillId="8" borderId="6" xfId="0" applyNumberFormat="1" applyFont="1" applyFill="1" applyBorder="1"/>
    <xf numFmtId="0" fontId="20" fillId="8" borderId="6" xfId="0" applyFont="1" applyFill="1" applyBorder="1"/>
    <xf numFmtId="164" fontId="6" fillId="8" borderId="11" xfId="2" applyNumberFormat="1" applyFont="1" applyFill="1" applyBorder="1"/>
    <xf numFmtId="0" fontId="20" fillId="8" borderId="17" xfId="0" applyFont="1" applyFill="1" applyBorder="1"/>
    <xf numFmtId="0" fontId="6" fillId="8" borderId="13" xfId="0" applyFont="1" applyFill="1" applyBorder="1" applyAlignment="1">
      <alignment horizontal="center"/>
    </xf>
    <xf numFmtId="164" fontId="20" fillId="8" borderId="9" xfId="2" applyNumberFormat="1" applyFont="1" applyFill="1" applyBorder="1"/>
    <xf numFmtId="164" fontId="11" fillId="8" borderId="9" xfId="2" applyNumberFormat="1" applyFont="1" applyFill="1" applyBorder="1"/>
    <xf numFmtId="164" fontId="6" fillId="8" borderId="6" xfId="2" applyNumberFormat="1" applyFont="1" applyFill="1" applyBorder="1"/>
    <xf numFmtId="1" fontId="18" fillId="8" borderId="11" xfId="1" applyNumberFormat="1" applyFont="1" applyFill="1" applyBorder="1" applyAlignment="1">
      <alignment horizontal="center"/>
    </xf>
    <xf numFmtId="1" fontId="18" fillId="8" borderId="6" xfId="1" applyNumberFormat="1" applyFont="1" applyFill="1" applyBorder="1" applyAlignment="1">
      <alignment horizontal="center"/>
    </xf>
    <xf numFmtId="164" fontId="10" fillId="0" borderId="21" xfId="2" applyNumberFormat="1" applyFont="1" applyFill="1" applyBorder="1"/>
    <xf numFmtId="164" fontId="10" fillId="0" borderId="6" xfId="2" applyNumberFormat="1" applyFont="1" applyFill="1" applyBorder="1"/>
    <xf numFmtId="164" fontId="10" fillId="0" borderId="5" xfId="2" applyNumberFormat="1" applyFont="1" applyFill="1" applyBorder="1"/>
    <xf numFmtId="164" fontId="6" fillId="0" borderId="11" xfId="2" applyNumberFormat="1" applyFont="1" applyFill="1" applyBorder="1"/>
    <xf numFmtId="44" fontId="10" fillId="0" borderId="0" xfId="2" applyNumberFormat="1" applyFont="1" applyFill="1" applyBorder="1"/>
    <xf numFmtId="0" fontId="10" fillId="0" borderId="24" xfId="0" applyFont="1" applyFill="1" applyBorder="1"/>
    <xf numFmtId="164" fontId="6" fillId="10" borderId="33" xfId="2" applyNumberFormat="1" applyFont="1" applyFill="1" applyBorder="1"/>
    <xf numFmtId="164" fontId="6" fillId="0" borderId="0" xfId="0" applyNumberFormat="1" applyFont="1"/>
    <xf numFmtId="164" fontId="11" fillId="0" borderId="0" xfId="0" applyNumberFormat="1" applyFont="1"/>
    <xf numFmtId="44" fontId="20" fillId="0" borderId="0" xfId="0" applyNumberFormat="1" applyFont="1"/>
    <xf numFmtId="44" fontId="20" fillId="0" borderId="16" xfId="0" applyNumberFormat="1" applyFont="1" applyBorder="1"/>
    <xf numFmtId="44" fontId="31" fillId="0" borderId="5" xfId="2" applyFont="1" applyBorder="1"/>
    <xf numFmtId="44" fontId="31" fillId="0" borderId="6" xfId="2" applyFont="1" applyBorder="1"/>
    <xf numFmtId="164" fontId="32" fillId="0" borderId="6" xfId="2" applyNumberFormat="1" applyFont="1" applyFill="1" applyBorder="1"/>
    <xf numFmtId="164" fontId="33" fillId="0" borderId="17" xfId="0" applyNumberFormat="1" applyFont="1" applyBorder="1"/>
    <xf numFmtId="0" fontId="6" fillId="9" borderId="13" xfId="0" applyFont="1" applyFill="1" applyBorder="1" applyAlignment="1">
      <alignment horizontal="center"/>
    </xf>
    <xf numFmtId="10" fontId="17" fillId="0" borderId="0" xfId="3" applyNumberFormat="1" applyFont="1" applyBorder="1"/>
    <xf numFmtId="0" fontId="5" fillId="0" borderId="7" xfId="0" applyFont="1" applyBorder="1"/>
    <xf numFmtId="164" fontId="5" fillId="9" borderId="9" xfId="2" applyNumberFormat="1" applyFont="1" applyFill="1" applyBorder="1"/>
    <xf numFmtId="44" fontId="10" fillId="0" borderId="0" xfId="2" applyFont="1" applyFill="1"/>
    <xf numFmtId="164" fontId="5" fillId="0" borderId="0" xfId="0" applyNumberFormat="1" applyFont="1"/>
    <xf numFmtId="0" fontId="34" fillId="0" borderId="0" xfId="0" applyFont="1" applyAlignment="1">
      <alignment vertical="center"/>
    </xf>
    <xf numFmtId="0" fontId="5" fillId="0" borderId="23" xfId="0" applyFont="1" applyBorder="1"/>
    <xf numFmtId="0" fontId="5" fillId="0" borderId="2" xfId="0" applyFont="1" applyBorder="1"/>
    <xf numFmtId="0" fontId="5" fillId="0" borderId="0" xfId="0" applyFont="1" applyBorder="1"/>
    <xf numFmtId="10" fontId="5" fillId="11" borderId="38" xfId="3" applyNumberFormat="1" applyFont="1" applyFill="1" applyBorder="1" applyAlignment="1">
      <alignment horizontal="center"/>
    </xf>
    <xf numFmtId="0" fontId="5" fillId="11" borderId="39" xfId="3" applyNumberFormat="1" applyFont="1" applyFill="1" applyBorder="1" applyAlignment="1"/>
    <xf numFmtId="164" fontId="20" fillId="11" borderId="39" xfId="3" applyNumberFormat="1" applyFont="1" applyFill="1" applyBorder="1" applyAlignment="1">
      <alignment horizontal="center"/>
    </xf>
    <xf numFmtId="9" fontId="20" fillId="11" borderId="39" xfId="3" applyNumberFormat="1" applyFont="1" applyFill="1" applyBorder="1" applyAlignment="1"/>
    <xf numFmtId="164" fontId="20" fillId="11" borderId="40" xfId="3" applyNumberFormat="1" applyFont="1" applyFill="1" applyBorder="1" applyAlignment="1">
      <alignment horizontal="center"/>
    </xf>
    <xf numFmtId="164" fontId="18" fillId="11" borderId="41" xfId="0" applyNumberFormat="1" applyFont="1" applyFill="1" applyBorder="1"/>
    <xf numFmtId="0" fontId="5" fillId="11" borderId="0" xfId="0" applyNumberFormat="1" applyFont="1" applyFill="1" applyBorder="1"/>
    <xf numFmtId="164" fontId="5" fillId="11" borderId="0" xfId="0" applyNumberFormat="1" applyFont="1" applyFill="1" applyBorder="1"/>
    <xf numFmtId="9" fontId="5" fillId="11" borderId="0" xfId="0" applyNumberFormat="1" applyFont="1" applyFill="1" applyBorder="1" applyAlignment="1"/>
    <xf numFmtId="164" fontId="20" fillId="11" borderId="42" xfId="3" applyNumberFormat="1" applyFont="1" applyFill="1" applyBorder="1" applyAlignment="1">
      <alignment horizontal="center"/>
    </xf>
    <xf numFmtId="8" fontId="17" fillId="11" borderId="43" xfId="0" applyNumberFormat="1" applyFont="1" applyFill="1" applyBorder="1"/>
    <xf numFmtId="0" fontId="17" fillId="11" borderId="16" xfId="0" applyNumberFormat="1" applyFont="1" applyFill="1" applyBorder="1"/>
    <xf numFmtId="8" fontId="17" fillId="11" borderId="16" xfId="0" applyNumberFormat="1" applyFont="1" applyFill="1" applyBorder="1"/>
    <xf numFmtId="8" fontId="17" fillId="11" borderId="44" xfId="0" applyNumberFormat="1" applyFont="1" applyFill="1" applyBorder="1"/>
    <xf numFmtId="0" fontId="15" fillId="11" borderId="45" xfId="0" applyFont="1" applyFill="1" applyBorder="1"/>
    <xf numFmtId="0" fontId="15" fillId="11" borderId="46" xfId="0" applyFont="1" applyFill="1" applyBorder="1"/>
    <xf numFmtId="164" fontId="15" fillId="11" borderId="37" xfId="0" applyNumberFormat="1" applyFont="1" applyFill="1" applyBorder="1"/>
    <xf numFmtId="44" fontId="5" fillId="0" borderId="0" xfId="2" applyNumberFormat="1" applyFont="1" applyBorder="1"/>
    <xf numFmtId="0" fontId="5" fillId="0" borderId="0" xfId="0" applyFont="1" applyFill="1" applyBorder="1"/>
    <xf numFmtId="44" fontId="10" fillId="0" borderId="0" xfId="0" applyNumberFormat="1" applyFont="1" applyFill="1"/>
    <xf numFmtId="0" fontId="6" fillId="0" borderId="13" xfId="0" applyFont="1" applyBorder="1" applyAlignment="1">
      <alignment horizontal="center"/>
    </xf>
    <xf numFmtId="0" fontId="0" fillId="0" borderId="0" xfId="0" applyFont="1" applyBorder="1"/>
    <xf numFmtId="0" fontId="36" fillId="0" borderId="0" xfId="0" applyFont="1"/>
    <xf numFmtId="49" fontId="36" fillId="0" borderId="0" xfId="0" applyNumberFormat="1" applyFont="1"/>
    <xf numFmtId="38" fontId="36" fillId="0" borderId="0" xfId="0" applyNumberFormat="1" applyFont="1"/>
    <xf numFmtId="0" fontId="5" fillId="0" borderId="9" xfId="0" applyFont="1" applyBorder="1"/>
    <xf numFmtId="0" fontId="4" fillId="0" borderId="0" xfId="4" applyAlignment="1">
      <alignment vertical="center"/>
    </xf>
    <xf numFmtId="0" fontId="4" fillId="0" borderId="0" xfId="4"/>
    <xf numFmtId="0" fontId="37" fillId="0" borderId="0" xfId="4" applyFont="1" applyAlignment="1">
      <alignment horizontal="left" vertical="center" indent="5"/>
    </xf>
    <xf numFmtId="0" fontId="4" fillId="0" borderId="37" xfId="4" applyBorder="1" applyAlignment="1">
      <alignment horizontal="center" vertical="center" wrapText="1"/>
    </xf>
    <xf numFmtId="0" fontId="4" fillId="0" borderId="47" xfId="4" applyBorder="1" applyAlignment="1">
      <alignment horizontal="center" vertical="center" wrapText="1"/>
    </xf>
    <xf numFmtId="0" fontId="39" fillId="0" borderId="0" xfId="4" applyFont="1" applyAlignment="1">
      <alignment vertical="center"/>
    </xf>
    <xf numFmtId="0" fontId="40" fillId="0" borderId="0" xfId="5" applyAlignment="1">
      <alignment vertical="center"/>
    </xf>
    <xf numFmtId="0" fontId="41" fillId="0" borderId="0" xfId="4" applyFont="1" applyAlignment="1">
      <alignment vertical="center"/>
    </xf>
    <xf numFmtId="0" fontId="39" fillId="0" borderId="0" xfId="4" applyFont="1"/>
    <xf numFmtId="0" fontId="42" fillId="0" borderId="0" xfId="4" applyFont="1"/>
    <xf numFmtId="0" fontId="40" fillId="0" borderId="0" xfId="5"/>
    <xf numFmtId="0" fontId="44" fillId="7" borderId="0" xfId="7" applyNumberFormat="1" applyFont="1" applyFill="1" applyBorder="1"/>
    <xf numFmtId="49" fontId="0" fillId="7" borderId="0" xfId="7" applyNumberFormat="1" applyFont="1" applyFill="1" applyBorder="1"/>
    <xf numFmtId="0" fontId="4" fillId="0" borderId="0" xfId="4" applyBorder="1"/>
    <xf numFmtId="10" fontId="10" fillId="0" borderId="11" xfId="2" applyNumberFormat="1" applyFont="1" applyFill="1" applyBorder="1"/>
    <xf numFmtId="10" fontId="24" fillId="0" borderId="11" xfId="0" applyNumberFormat="1" applyFont="1" applyBorder="1"/>
    <xf numFmtId="0" fontId="3" fillId="0" borderId="0" xfId="8"/>
    <xf numFmtId="2" fontId="3" fillId="0" borderId="0" xfId="8" applyNumberFormat="1"/>
    <xf numFmtId="8" fontId="3" fillId="0" borderId="0" xfId="8" applyNumberFormat="1"/>
    <xf numFmtId="7" fontId="3" fillId="0" borderId="0" xfId="8" applyNumberFormat="1"/>
    <xf numFmtId="167" fontId="3" fillId="0" borderId="0" xfId="8" applyNumberFormat="1"/>
    <xf numFmtId="168" fontId="3" fillId="0" borderId="0" xfId="8" applyNumberFormat="1"/>
    <xf numFmtId="0" fontId="3" fillId="0" borderId="0" xfId="8" applyAlignment="1">
      <alignment horizontal="right"/>
    </xf>
    <xf numFmtId="167" fontId="3" fillId="0" borderId="0" xfId="8" applyNumberFormat="1" applyAlignment="1">
      <alignment horizontal="right"/>
    </xf>
    <xf numFmtId="5" fontId="3" fillId="0" borderId="0" xfId="8" applyNumberFormat="1"/>
    <xf numFmtId="7" fontId="59" fillId="0" borderId="0" xfId="8" applyNumberFormat="1" applyFont="1" applyFill="1" applyProtection="1"/>
    <xf numFmtId="169" fontId="59" fillId="0" borderId="0" xfId="8" applyNumberFormat="1" applyFont="1" applyFill="1"/>
    <xf numFmtId="7" fontId="59" fillId="0" borderId="0" xfId="8" applyNumberFormat="1" applyFont="1" applyFill="1"/>
    <xf numFmtId="169" fontId="59" fillId="0" borderId="0" xfId="8" applyNumberFormat="1" applyFont="1" applyFill="1" applyAlignment="1">
      <alignment horizontal="center"/>
    </xf>
    <xf numFmtId="5" fontId="59" fillId="0" borderId="0" xfId="8" applyNumberFormat="1" applyFont="1" applyFill="1" applyProtection="1"/>
    <xf numFmtId="168" fontId="59" fillId="0" borderId="0" xfId="8" applyNumberFormat="1" applyFont="1" applyFill="1" applyProtection="1"/>
    <xf numFmtId="5" fontId="59" fillId="0" borderId="0" xfId="8" applyNumberFormat="1" applyFont="1" applyFill="1" applyAlignment="1" applyProtection="1">
      <alignment horizontal="center"/>
    </xf>
    <xf numFmtId="169" fontId="59" fillId="0" borderId="0" xfId="8" applyNumberFormat="1" applyFont="1" applyFill="1" applyAlignment="1" applyProtection="1">
      <alignment horizontal="center"/>
    </xf>
    <xf numFmtId="168" fontId="59" fillId="0" borderId="0" xfId="8" applyNumberFormat="1" applyFont="1" applyFill="1" applyAlignment="1" applyProtection="1">
      <alignment horizontal="center"/>
    </xf>
    <xf numFmtId="169" fontId="63" fillId="0" borderId="0" xfId="8" applyNumberFormat="1" applyFont="1" applyFill="1"/>
    <xf numFmtId="168" fontId="64" fillId="0" borderId="0" xfId="8" applyNumberFormat="1" applyFont="1" applyFill="1" applyAlignment="1">
      <alignment horizontal="center"/>
    </xf>
    <xf numFmtId="169" fontId="5" fillId="0" borderId="0" xfId="8" applyNumberFormat="1" applyFont="1" applyFill="1"/>
    <xf numFmtId="168" fontId="5" fillId="0" borderId="0" xfId="8" applyNumberFormat="1" applyFont="1" applyFill="1"/>
    <xf numFmtId="170" fontId="5" fillId="0" borderId="0" xfId="8" applyNumberFormat="1" applyFont="1" applyFill="1"/>
    <xf numFmtId="44" fontId="68" fillId="0" borderId="0" xfId="2" applyNumberFormat="1" applyFont="1" applyBorder="1"/>
    <xf numFmtId="44" fontId="5" fillId="7" borderId="17" xfId="2" applyNumberFormat="1" applyFont="1" applyFill="1" applyBorder="1"/>
    <xf numFmtId="0" fontId="69" fillId="0" borderId="2" xfId="0" applyFont="1" applyBorder="1"/>
    <xf numFmtId="0" fontId="70" fillId="0" borderId="2" xfId="0" applyFont="1" applyBorder="1"/>
    <xf numFmtId="164" fontId="70" fillId="8" borderId="6" xfId="2" applyNumberFormat="1" applyFont="1" applyFill="1" applyBorder="1"/>
    <xf numFmtId="164" fontId="70" fillId="9" borderId="6" xfId="2" applyNumberFormat="1" applyFont="1" applyFill="1" applyBorder="1"/>
    <xf numFmtId="164" fontId="70" fillId="9" borderId="6" xfId="0" applyNumberFormat="1" applyFont="1" applyFill="1" applyBorder="1"/>
    <xf numFmtId="0" fontId="71" fillId="0" borderId="0" xfId="0" applyFont="1" applyAlignment="1">
      <alignment horizontal="center"/>
    </xf>
    <xf numFmtId="2" fontId="0" fillId="0" borderId="0" xfId="0" applyNumberFormat="1"/>
    <xf numFmtId="0" fontId="67" fillId="0" borderId="0" xfId="0" applyFont="1" applyAlignment="1">
      <alignment horizontal="center"/>
    </xf>
    <xf numFmtId="169" fontId="5" fillId="0" borderId="0" xfId="0" applyNumberFormat="1" applyFont="1" applyFill="1"/>
    <xf numFmtId="0" fontId="65" fillId="0" borderId="0" xfId="0" applyNumberFormat="1" applyFont="1" applyFill="1" applyAlignment="1" applyProtection="1">
      <alignment horizontal="left"/>
    </xf>
    <xf numFmtId="2" fontId="56" fillId="0" borderId="0" xfId="0" applyNumberFormat="1" applyFont="1" applyFill="1" applyAlignment="1"/>
    <xf numFmtId="169" fontId="56" fillId="0" borderId="0" xfId="0" applyNumberFormat="1" applyFont="1" applyFill="1" applyAlignment="1"/>
    <xf numFmtId="2" fontId="65" fillId="0" borderId="0" xfId="0" applyNumberFormat="1" applyFont="1" applyFill="1"/>
    <xf numFmtId="169" fontId="66" fillId="0" borderId="0" xfId="0" applyNumberFormat="1" applyFont="1" applyFill="1"/>
    <xf numFmtId="49" fontId="65" fillId="0" borderId="0" xfId="0" applyNumberFormat="1" applyFont="1" applyFill="1" applyAlignment="1" applyProtection="1"/>
    <xf numFmtId="169" fontId="52" fillId="0" borderId="0" xfId="0" applyNumberFormat="1" applyFont="1" applyFill="1"/>
    <xf numFmtId="49" fontId="72" fillId="0" borderId="0" xfId="0" applyNumberFormat="1" applyFont="1" applyFill="1" applyAlignment="1" applyProtection="1"/>
    <xf numFmtId="2" fontId="73" fillId="0" borderId="0" xfId="0" applyNumberFormat="1" applyFont="1" applyFill="1"/>
    <xf numFmtId="169" fontId="74" fillId="0" borderId="0" xfId="0" applyNumberFormat="1" applyFont="1" applyFill="1"/>
    <xf numFmtId="169" fontId="43" fillId="0" borderId="0" xfId="0" applyNumberFormat="1" applyFont="1" applyFill="1"/>
    <xf numFmtId="2" fontId="59" fillId="0" borderId="0" xfId="0" applyNumberFormat="1" applyFont="1" applyFill="1" applyAlignment="1" applyProtection="1">
      <alignment horizontal="center"/>
    </xf>
    <xf numFmtId="169" fontId="59" fillId="0" borderId="0" xfId="0" applyNumberFormat="1" applyFont="1" applyFill="1" applyAlignment="1" applyProtection="1">
      <alignment horizontal="center"/>
    </xf>
    <xf numFmtId="49" fontId="73" fillId="0" borderId="24" xfId="0" applyNumberFormat="1" applyFont="1" applyFill="1" applyBorder="1" applyAlignment="1" applyProtection="1"/>
    <xf numFmtId="2" fontId="59" fillId="0" borderId="24" xfId="0" applyNumberFormat="1" applyFont="1" applyFill="1" applyBorder="1" applyAlignment="1" applyProtection="1">
      <alignment horizontal="center"/>
    </xf>
    <xf numFmtId="169" fontId="59" fillId="0" borderId="24" xfId="0" applyNumberFormat="1" applyFont="1" applyFill="1" applyBorder="1" applyAlignment="1" applyProtection="1">
      <alignment horizontal="center"/>
    </xf>
    <xf numFmtId="49" fontId="73" fillId="0" borderId="0" xfId="0" applyNumberFormat="1" applyFont="1" applyFill="1" applyAlignment="1" applyProtection="1"/>
    <xf numFmtId="49" fontId="59" fillId="0" borderId="0" xfId="0" applyNumberFormat="1" applyFont="1" applyFill="1" applyAlignment="1" applyProtection="1"/>
    <xf numFmtId="1" fontId="54" fillId="0" borderId="0" xfId="0" applyNumberFormat="1" applyFont="1" applyFill="1"/>
    <xf numFmtId="5" fontId="54" fillId="0" borderId="0" xfId="9" applyNumberFormat="1" applyFont="1" applyFill="1" applyBorder="1"/>
    <xf numFmtId="49" fontId="54" fillId="0" borderId="0" xfId="0" applyNumberFormat="1" applyFont="1" applyFill="1" applyAlignment="1" applyProtection="1"/>
    <xf numFmtId="5" fontId="54" fillId="0" borderId="16" xfId="9" applyNumberFormat="1" applyFont="1" applyFill="1" applyBorder="1"/>
    <xf numFmtId="169" fontId="55" fillId="0" borderId="0" xfId="0" applyNumberFormat="1" applyFont="1" applyFill="1"/>
    <xf numFmtId="167" fontId="54" fillId="0" borderId="0" xfId="0" applyNumberFormat="1" applyFont="1" applyFill="1"/>
    <xf numFmtId="169" fontId="72" fillId="0" borderId="0" xfId="0" applyNumberFormat="1" applyFont="1" applyFill="1"/>
    <xf numFmtId="2" fontId="51" fillId="0" borderId="0" xfId="0" applyNumberFormat="1" applyFont="1" applyFill="1" applyAlignment="1"/>
    <xf numFmtId="169" fontId="65" fillId="0" borderId="0" xfId="0" applyNumberFormat="1" applyFont="1" applyFill="1"/>
    <xf numFmtId="2" fontId="54" fillId="0" borderId="0" xfId="0" applyNumberFormat="1" applyFont="1" applyFill="1"/>
    <xf numFmtId="169" fontId="63" fillId="0" borderId="0" xfId="0" applyNumberFormat="1" applyFont="1" applyFill="1"/>
    <xf numFmtId="169" fontId="59" fillId="0" borderId="0" xfId="0" applyNumberFormat="1" applyFont="1" applyFill="1" applyAlignment="1">
      <alignment horizontal="center"/>
    </xf>
    <xf numFmtId="169" fontId="59" fillId="0" borderId="35" xfId="0" applyNumberFormat="1" applyFont="1" applyFill="1" applyBorder="1"/>
    <xf numFmtId="2" fontId="59" fillId="0" borderId="35" xfId="0" applyNumberFormat="1" applyFont="1" applyFill="1" applyBorder="1"/>
    <xf numFmtId="169" fontId="59" fillId="0" borderId="0" xfId="0" applyNumberFormat="1" applyFont="1" applyFill="1" applyBorder="1" applyAlignment="1">
      <alignment horizontal="center"/>
    </xf>
    <xf numFmtId="169" fontId="59" fillId="0" borderId="0" xfId="0" applyNumberFormat="1" applyFont="1" applyFill="1" applyAlignment="1" applyProtection="1">
      <alignment horizontal="left"/>
    </xf>
    <xf numFmtId="1" fontId="59" fillId="0" borderId="0" xfId="0" applyNumberFormat="1" applyFont="1" applyFill="1" applyAlignment="1" applyProtection="1">
      <alignment horizontal="center"/>
    </xf>
    <xf numFmtId="5" fontId="59" fillId="0" borderId="0" xfId="0" applyNumberFormat="1" applyFont="1" applyFill="1" applyProtection="1"/>
    <xf numFmtId="169" fontId="59" fillId="0" borderId="0" xfId="0" applyNumberFormat="1" applyFont="1" applyFill="1"/>
    <xf numFmtId="0" fontId="62" fillId="0" borderId="0" xfId="0" applyFont="1"/>
    <xf numFmtId="1" fontId="59" fillId="0" borderId="0" xfId="0" applyNumberFormat="1" applyFont="1" applyFill="1" applyAlignment="1">
      <alignment horizontal="center"/>
    </xf>
    <xf numFmtId="5" fontId="59" fillId="0" borderId="16" xfId="0" applyNumberFormat="1" applyFont="1" applyFill="1" applyBorder="1" applyProtection="1"/>
    <xf numFmtId="5" fontId="59" fillId="0" borderId="0" xfId="0" applyNumberFormat="1" applyFont="1" applyFill="1" applyBorder="1" applyProtection="1"/>
    <xf numFmtId="2" fontId="59" fillId="0" borderId="0" xfId="0" applyNumberFormat="1" applyFont="1" applyFill="1" applyProtection="1"/>
    <xf numFmtId="0" fontId="34" fillId="0" borderId="0" xfId="0" applyFont="1"/>
    <xf numFmtId="0" fontId="51" fillId="0" borderId="0" xfId="0" applyFont="1"/>
    <xf numFmtId="0" fontId="0" fillId="0" borderId="24" xfId="0" applyBorder="1"/>
    <xf numFmtId="2" fontId="0" fillId="0" borderId="24" xfId="0" applyNumberFormat="1" applyBorder="1"/>
    <xf numFmtId="0" fontId="34" fillId="0" borderId="24" xfId="0" applyFont="1" applyBorder="1"/>
    <xf numFmtId="0" fontId="61" fillId="0" borderId="0" xfId="0" applyFont="1"/>
    <xf numFmtId="2" fontId="60" fillId="0" borderId="0" xfId="0" applyNumberFormat="1" applyFont="1" applyAlignment="1">
      <alignment horizontal="center"/>
    </xf>
    <xf numFmtId="0" fontId="60" fillId="0" borderId="0" xfId="0" applyFont="1"/>
    <xf numFmtId="0" fontId="58" fillId="0" borderId="24" xfId="0" applyFont="1" applyBorder="1"/>
    <xf numFmtId="0" fontId="57" fillId="0" borderId="0" xfId="0" applyFont="1"/>
    <xf numFmtId="0" fontId="56" fillId="0" borderId="16" xfId="0" applyFont="1" applyBorder="1"/>
    <xf numFmtId="2" fontId="51" fillId="0" borderId="16" xfId="0" applyNumberFormat="1" applyFont="1" applyBorder="1"/>
    <xf numFmtId="0" fontId="55" fillId="0" borderId="16" xfId="0" applyFont="1" applyBorder="1"/>
    <xf numFmtId="2" fontId="51" fillId="0" borderId="0" xfId="0" applyNumberFormat="1" applyFont="1"/>
    <xf numFmtId="0" fontId="55" fillId="0" borderId="0" xfId="0" applyFont="1"/>
    <xf numFmtId="0" fontId="53" fillId="0" borderId="0" xfId="0" applyFont="1"/>
    <xf numFmtId="2" fontId="53" fillId="0" borderId="0" xfId="0" applyNumberFormat="1" applyFont="1"/>
    <xf numFmtId="167" fontId="54" fillId="0" borderId="0" xfId="0" applyNumberFormat="1" applyFont="1"/>
    <xf numFmtId="0" fontId="53" fillId="0" borderId="0" xfId="0" applyFont="1" applyAlignment="1">
      <alignment horizontal="left"/>
    </xf>
    <xf numFmtId="2" fontId="53" fillId="0" borderId="0" xfId="0" applyNumberFormat="1" applyFont="1" applyAlignment="1">
      <alignment horizontal="right"/>
    </xf>
    <xf numFmtId="167" fontId="5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8" fillId="0" borderId="0" xfId="0" applyFont="1"/>
    <xf numFmtId="0" fontId="53" fillId="0" borderId="0" xfId="0" applyFont="1" applyAlignment="1">
      <alignment horizontal="right"/>
    </xf>
    <xf numFmtId="0" fontId="51" fillId="0" borderId="24" xfId="0" applyFont="1" applyBorder="1"/>
    <xf numFmtId="2" fontId="51" fillId="0" borderId="24" xfId="0" applyNumberFormat="1" applyFont="1" applyBorder="1"/>
    <xf numFmtId="0" fontId="35" fillId="0" borderId="0" xfId="0" applyFont="1"/>
    <xf numFmtId="0" fontId="35" fillId="0" borderId="16" xfId="0" applyFont="1" applyBorder="1"/>
    <xf numFmtId="2" fontId="0" fillId="0" borderId="16" xfId="0" applyNumberFormat="1" applyBorder="1"/>
    <xf numFmtId="0" fontId="0" fillId="0" borderId="16" xfId="0" applyBorder="1"/>
    <xf numFmtId="167" fontId="0" fillId="0" borderId="0" xfId="0" applyNumberFormat="1"/>
    <xf numFmtId="5" fontId="34" fillId="0" borderId="0" xfId="0" applyNumberFormat="1" applyFont="1"/>
    <xf numFmtId="167" fontId="59" fillId="0" borderId="0" xfId="9" applyNumberFormat="1" applyFont="1" applyAlignment="1">
      <alignment horizontal="right"/>
    </xf>
    <xf numFmtId="5" fontId="34" fillId="0" borderId="24" xfId="0" applyNumberFormat="1" applyFont="1" applyBorder="1"/>
    <xf numFmtId="167" fontId="75" fillId="0" borderId="24" xfId="9" applyNumberFormat="1" applyFont="1" applyBorder="1"/>
    <xf numFmtId="0" fontId="1" fillId="0" borderId="47" xfId="4" applyFont="1" applyBorder="1" applyAlignment="1">
      <alignment horizontal="center" vertical="center" wrapText="1"/>
    </xf>
    <xf numFmtId="10" fontId="4" fillId="0" borderId="48" xfId="4" applyNumberFormat="1" applyFill="1" applyBorder="1" applyAlignment="1">
      <alignment vertical="center" wrapText="1"/>
    </xf>
    <xf numFmtId="10" fontId="4" fillId="0" borderId="49" xfId="4" applyNumberFormat="1" applyFill="1" applyBorder="1" applyAlignment="1">
      <alignment vertical="center" wrapText="1"/>
    </xf>
    <xf numFmtId="165" fontId="4" fillId="0" borderId="48" xfId="4" applyNumberFormat="1" applyFill="1" applyBorder="1" applyAlignment="1">
      <alignment vertical="center" wrapText="1"/>
    </xf>
    <xf numFmtId="165" fontId="4" fillId="0" borderId="49" xfId="4" applyNumberFormat="1" applyFill="1" applyBorder="1" applyAlignment="1">
      <alignment vertical="center" wrapText="1"/>
    </xf>
    <xf numFmtId="10" fontId="24" fillId="0" borderId="28" xfId="0" applyNumberFormat="1" applyFont="1" applyBorder="1"/>
    <xf numFmtId="0" fontId="47" fillId="12" borderId="52" xfId="0" applyFont="1" applyFill="1" applyBorder="1" applyAlignment="1">
      <alignment vertical="center"/>
    </xf>
    <xf numFmtId="0" fontId="46" fillId="12" borderId="52" xfId="0" applyFont="1" applyFill="1" applyBorder="1" applyAlignment="1">
      <alignment vertical="center"/>
    </xf>
    <xf numFmtId="0" fontId="0" fillId="11" borderId="51" xfId="0" applyFont="1" applyFill="1" applyBorder="1" applyAlignment="1">
      <alignment horizontal="center" wrapText="1"/>
    </xf>
    <xf numFmtId="166" fontId="0" fillId="7" borderId="0" xfId="7" applyFont="1" applyFill="1" applyBorder="1"/>
    <xf numFmtId="0" fontId="0" fillId="0" borderId="0" xfId="0" applyFill="1" applyBorder="1"/>
    <xf numFmtId="166" fontId="0" fillId="0" borderId="50" xfId="7" applyFont="1" applyFill="1" applyBorder="1"/>
    <xf numFmtId="166" fontId="0" fillId="0" borderId="0" xfId="7" applyFont="1" applyFill="1" applyBorder="1"/>
    <xf numFmtId="0" fontId="6" fillId="0" borderId="12" xfId="0" applyFont="1" applyBorder="1" applyAlignment="1">
      <alignment horizontal="center"/>
    </xf>
    <xf numFmtId="0" fontId="20" fillId="0" borderId="13" xfId="0" applyFont="1" applyBorder="1" applyAlignment="1"/>
    <xf numFmtId="0" fontId="20" fillId="0" borderId="33" xfId="0" applyFont="1" applyBorder="1" applyAlignment="1"/>
    <xf numFmtId="0" fontId="18" fillId="0" borderId="12" xfId="0" applyFont="1" applyBorder="1" applyAlignment="1">
      <alignment horizontal="center"/>
    </xf>
    <xf numFmtId="0" fontId="5" fillId="0" borderId="34" xfId="0" applyFont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10" fillId="0" borderId="36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8" fillId="0" borderId="0" xfId="0" applyFont="1" applyBorder="1"/>
    <xf numFmtId="0" fontId="28" fillId="0" borderId="27" xfId="0" applyFont="1" applyBorder="1"/>
    <xf numFmtId="0" fontId="25" fillId="0" borderId="2" xfId="0" applyFont="1" applyBorder="1" applyAlignment="1">
      <alignment horizontal="center"/>
    </xf>
    <xf numFmtId="0" fontId="25" fillId="0" borderId="0" xfId="0" applyFont="1" applyBorder="1"/>
    <xf numFmtId="0" fontId="25" fillId="0" borderId="27" xfId="0" applyFont="1" applyBorder="1"/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65" fillId="0" borderId="0" xfId="0" applyNumberFormat="1" applyFont="1" applyFill="1" applyAlignment="1" applyProtection="1">
      <alignment horizontal="left"/>
    </xf>
    <xf numFmtId="169" fontId="56" fillId="0" borderId="0" xfId="0" applyNumberFormat="1" applyFont="1" applyFill="1" applyAlignment="1"/>
    <xf numFmtId="0" fontId="54" fillId="0" borderId="0" xfId="0" applyNumberFormat="1" applyFont="1" applyFill="1" applyAlignment="1" applyProtection="1">
      <alignment horizontal="left"/>
    </xf>
    <xf numFmtId="169" fontId="51" fillId="0" borderId="0" xfId="0" applyNumberFormat="1" applyFont="1" applyFill="1" applyAlignment="1"/>
    <xf numFmtId="49" fontId="45" fillId="12" borderId="53" xfId="0" applyNumberFormat="1" applyFont="1" applyFill="1" applyBorder="1" applyAlignment="1"/>
    <xf numFmtId="0" fontId="0" fillId="0" borderId="0" xfId="0" applyAlignment="1">
      <alignment vertical="top" wrapText="1"/>
    </xf>
  </cellXfs>
  <cellStyles count="12">
    <cellStyle name="Comma" xfId="1" builtinId="3"/>
    <cellStyle name="Comma 2" xfId="7"/>
    <cellStyle name="Currency" xfId="2" builtinId="4"/>
    <cellStyle name="Currency 2" xfId="9"/>
    <cellStyle name="Currency 3" xfId="11"/>
    <cellStyle name="Hyperlink" xfId="5" builtinId="8"/>
    <cellStyle name="Normal" xfId="0" builtinId="0"/>
    <cellStyle name="Normal 2" xfId="4"/>
    <cellStyle name="Normal 3" xfId="8"/>
    <cellStyle name="Normal 3 2" xfId="6"/>
    <cellStyle name="Normal 4" xfId="10"/>
    <cellStyle name="Percent" xfId="3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treasury.gov/open/pages/default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171</xdr:row>
      <xdr:rowOff>0</xdr:rowOff>
    </xdr:from>
    <xdr:to>
      <xdr:col>2</xdr:col>
      <xdr:colOff>400050</xdr:colOff>
      <xdr:row>172</xdr:row>
      <xdr:rowOff>114300</xdr:rowOff>
    </xdr:to>
    <xdr:pic>
      <xdr:nvPicPr>
        <xdr:cNvPr id="9249" name="Picture 1" descr="Open Gov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689175"/>
          <a:ext cx="10096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ederalreserve.gov/monetarypolicy/files/fomcprojtabl2016121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1:W277"/>
  <sheetViews>
    <sheetView tabSelected="1" topLeftCell="N1" zoomScaleNormal="100" workbookViewId="0"/>
  </sheetViews>
  <sheetFormatPr defaultColWidth="9.109375" defaultRowHeight="13.2" outlineLevelRow="1" outlineLevelCol="1" x14ac:dyDescent="0.25"/>
  <cols>
    <col min="1" max="1" width="4.109375" style="109" customWidth="1"/>
    <col min="2" max="2" width="18.33203125" style="109" customWidth="1"/>
    <col min="3" max="5" width="12.6640625" style="109" customWidth="1"/>
    <col min="6" max="6" width="16.88671875" style="109" customWidth="1"/>
    <col min="7" max="7" width="2.6640625" style="109" customWidth="1"/>
    <col min="8" max="8" width="16.33203125" style="170" bestFit="1" customWidth="1"/>
    <col min="9" max="9" width="16" style="109" customWidth="1" outlineLevel="1"/>
    <col min="10" max="11" width="16.33203125" style="109" customWidth="1" outlineLevel="1"/>
    <col min="12" max="12" width="18" style="109" customWidth="1" outlineLevel="1"/>
    <col min="13" max="13" width="16" style="109" customWidth="1" outlineLevel="1"/>
    <col min="14" max="16" width="15.5546875" style="109" customWidth="1" outlineLevel="1"/>
    <col min="17" max="20" width="15.6640625" style="109" customWidth="1" outlineLevel="1"/>
    <col min="21" max="21" width="17" style="109" customWidth="1" outlineLevel="1"/>
    <col min="22" max="22" width="9.109375" style="109"/>
    <col min="23" max="23" width="18.44140625" style="109" customWidth="1"/>
    <col min="24" max="16384" width="9.109375" style="109"/>
  </cols>
  <sheetData>
    <row r="1" spans="2:22" s="18" customFormat="1" ht="13.8" thickBot="1" x14ac:dyDescent="0.3">
      <c r="H1" s="184"/>
    </row>
    <row r="2" spans="2:22" s="19" customFormat="1" ht="13.8" thickTop="1" x14ac:dyDescent="0.25">
      <c r="B2" s="395" t="s">
        <v>251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7"/>
    </row>
    <row r="3" spans="2:22" s="19" customFormat="1" x14ac:dyDescent="0.25">
      <c r="B3" s="157"/>
      <c r="C3" s="158"/>
      <c r="D3" s="158"/>
      <c r="E3" s="158"/>
      <c r="F3" s="158"/>
      <c r="G3" s="158"/>
      <c r="H3" s="185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9"/>
    </row>
    <row r="4" spans="2:22" s="160" customFormat="1" ht="17.399999999999999" x14ac:dyDescent="0.3">
      <c r="B4" s="398" t="s">
        <v>295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400"/>
    </row>
    <row r="5" spans="2:22" s="160" customFormat="1" ht="19.2" x14ac:dyDescent="0.3">
      <c r="B5" s="398" t="s">
        <v>194</v>
      </c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400"/>
    </row>
    <row r="6" spans="2:22" s="160" customFormat="1" ht="17.399999999999999" x14ac:dyDescent="0.3">
      <c r="B6" s="398" t="s">
        <v>53</v>
      </c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400"/>
    </row>
    <row r="7" spans="2:22" s="20" customFormat="1" ht="15.6" x14ac:dyDescent="0.3">
      <c r="B7" s="401"/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3"/>
    </row>
    <row r="8" spans="2:22" s="19" customFormat="1" x14ac:dyDescent="0.25">
      <c r="B8" s="21"/>
      <c r="C8" s="22"/>
      <c r="D8" s="224" t="s">
        <v>207</v>
      </c>
      <c r="E8" s="23"/>
      <c r="F8" s="23"/>
      <c r="G8" s="23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5"/>
    </row>
    <row r="9" spans="2:22" s="27" customFormat="1" ht="15.6" x14ac:dyDescent="0.3">
      <c r="B9" s="24" t="s">
        <v>1</v>
      </c>
      <c r="C9" s="25"/>
      <c r="D9" s="25"/>
      <c r="E9" s="25"/>
      <c r="F9" s="25"/>
      <c r="G9" s="25"/>
      <c r="H9" s="169"/>
      <c r="I9" s="21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121"/>
    </row>
    <row r="10" spans="2:22" s="30" customFormat="1" ht="15.6" x14ac:dyDescent="0.25">
      <c r="B10" s="394" t="s">
        <v>46</v>
      </c>
      <c r="C10" s="392"/>
      <c r="D10" s="392"/>
      <c r="E10" s="392"/>
      <c r="F10" s="393"/>
      <c r="G10" s="29"/>
      <c r="H10" s="215" t="s">
        <v>203</v>
      </c>
      <c r="I10" s="186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3"/>
    </row>
    <row r="11" spans="2:22" s="34" customFormat="1" x14ac:dyDescent="0.25">
      <c r="B11" s="28"/>
      <c r="C11" s="31"/>
      <c r="D11" s="31"/>
      <c r="E11" s="31"/>
      <c r="F11" s="31"/>
      <c r="G11" s="32"/>
      <c r="H11" s="171">
        <v>2016</v>
      </c>
      <c r="I11" s="187">
        <v>2017</v>
      </c>
      <c r="J11" s="33">
        <f t="shared" ref="J11:Q11" si="0">I11+1</f>
        <v>2018</v>
      </c>
      <c r="K11" s="33">
        <f t="shared" si="0"/>
        <v>2019</v>
      </c>
      <c r="L11" s="33">
        <f t="shared" si="0"/>
        <v>2020</v>
      </c>
      <c r="M11" s="33">
        <f t="shared" si="0"/>
        <v>2021</v>
      </c>
      <c r="N11" s="33">
        <f t="shared" si="0"/>
        <v>2022</v>
      </c>
      <c r="O11" s="33">
        <f t="shared" si="0"/>
        <v>2023</v>
      </c>
      <c r="P11" s="33">
        <f t="shared" si="0"/>
        <v>2024</v>
      </c>
      <c r="Q11" s="33">
        <f t="shared" si="0"/>
        <v>2025</v>
      </c>
      <c r="R11" s="33">
        <f>Q11+1</f>
        <v>2026</v>
      </c>
      <c r="S11" s="33">
        <f>R11+1</f>
        <v>2027</v>
      </c>
      <c r="T11" s="33">
        <f>S11+1</f>
        <v>2028</v>
      </c>
      <c r="U11" s="122">
        <f>T11+1</f>
        <v>2029</v>
      </c>
    </row>
    <row r="12" spans="2:22" s="34" customFormat="1" x14ac:dyDescent="0.25">
      <c r="B12" s="35"/>
      <c r="C12" s="36"/>
      <c r="D12" s="36"/>
      <c r="E12" s="36"/>
      <c r="F12" s="36"/>
      <c r="G12" s="32"/>
      <c r="H12" s="172"/>
      <c r="I12" s="188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123"/>
    </row>
    <row r="13" spans="2:22" s="30" customFormat="1" x14ac:dyDescent="0.25">
      <c r="B13" s="38" t="s">
        <v>41</v>
      </c>
      <c r="C13" s="163"/>
      <c r="D13" s="43"/>
      <c r="E13" s="43"/>
      <c r="F13" s="44"/>
      <c r="G13" s="40"/>
      <c r="H13" s="295">
        <f>-'2016 GL Wand Rev. Detail'!G8</f>
        <v>57149.14</v>
      </c>
      <c r="I13" s="294">
        <f>+H110*I113</f>
        <v>112196.05018800002</v>
      </c>
      <c r="J13" s="41">
        <f>+I110*J113</f>
        <v>144906.00418470363</v>
      </c>
      <c r="K13" s="41">
        <f t="shared" ref="K13:U13" si="1">+J110*K113</f>
        <v>172218.3991330667</v>
      </c>
      <c r="L13" s="41">
        <f t="shared" si="1"/>
        <v>180962.06820901798</v>
      </c>
      <c r="M13" s="41">
        <f t="shared" si="1"/>
        <v>185948.24849033658</v>
      </c>
      <c r="N13" s="41">
        <f t="shared" si="1"/>
        <v>167003.75474394707</v>
      </c>
      <c r="O13" s="41">
        <f t="shared" si="1"/>
        <v>146962.77465726688</v>
      </c>
      <c r="P13" s="41">
        <f t="shared" si="1"/>
        <v>125779.76957977981</v>
      </c>
      <c r="Q13" s="41">
        <f t="shared" si="1"/>
        <v>103407.51335436919</v>
      </c>
      <c r="R13" s="41">
        <f t="shared" si="1"/>
        <v>79797.033012650834</v>
      </c>
      <c r="S13" s="41">
        <f t="shared" si="1"/>
        <v>54897.547443468437</v>
      </c>
      <c r="T13" s="41">
        <f t="shared" si="1"/>
        <v>28656.403966353944</v>
      </c>
      <c r="U13" s="41">
        <f t="shared" si="1"/>
        <v>1019.0127394822966</v>
      </c>
    </row>
    <row r="14" spans="2:22" s="30" customFormat="1" ht="14.4" x14ac:dyDescent="0.25">
      <c r="B14" s="3" t="s">
        <v>219</v>
      </c>
      <c r="C14" s="43"/>
      <c r="D14" s="43"/>
      <c r="E14" s="43"/>
      <c r="F14" s="44"/>
      <c r="G14" s="42"/>
      <c r="H14" s="174"/>
      <c r="I14" s="189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221"/>
    </row>
    <row r="15" spans="2:22" s="30" customFormat="1" ht="3.75" customHeight="1" x14ac:dyDescent="0.25">
      <c r="B15" s="38"/>
      <c r="C15" s="43"/>
      <c r="D15" s="43"/>
      <c r="E15" s="43"/>
      <c r="F15" s="44"/>
      <c r="G15" s="42"/>
      <c r="H15" s="173"/>
      <c r="I15" s="189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spans="2:22" s="30" customFormat="1" x14ac:dyDescent="0.25">
      <c r="B16" s="38" t="s">
        <v>9</v>
      </c>
      <c r="C16" s="43"/>
      <c r="D16" s="43"/>
      <c r="E16" s="43"/>
      <c r="F16" s="44"/>
      <c r="G16" s="42"/>
      <c r="H16" s="296">
        <f>-SUM('2016 GL Wand Rev. Detail'!G6:G7,'2016 GL Wand Rev. Detail'!G9)</f>
        <v>43302.159999999996</v>
      </c>
      <c r="I16" s="189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2:23" s="30" customFormat="1" ht="4.5" customHeight="1" x14ac:dyDescent="0.25">
      <c r="B17" s="38"/>
      <c r="C17" s="43"/>
      <c r="D17" s="43"/>
      <c r="E17" s="43"/>
      <c r="F17" s="44"/>
      <c r="G17" s="42"/>
      <c r="H17" s="173"/>
      <c r="I17" s="189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68"/>
    </row>
    <row r="18" spans="2:23" s="30" customFormat="1" x14ac:dyDescent="0.25">
      <c r="B18" s="38"/>
      <c r="C18" s="45"/>
      <c r="D18" s="45"/>
      <c r="E18" s="45"/>
      <c r="F18" s="45"/>
      <c r="G18" s="40"/>
      <c r="H18" s="175"/>
      <c r="I18" s="191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124"/>
    </row>
    <row r="19" spans="2:23" s="115" customFormat="1" x14ac:dyDescent="0.25">
      <c r="B19" s="3" t="s">
        <v>2</v>
      </c>
      <c r="C19" s="2"/>
      <c r="D19" s="2"/>
      <c r="E19" s="2"/>
      <c r="F19" s="2"/>
      <c r="G19" s="113"/>
      <c r="H19" s="176">
        <f t="shared" ref="H19:U19" si="2">SUM(H13:H18)</f>
        <v>100451.29999999999</v>
      </c>
      <c r="I19" s="192">
        <f t="shared" si="2"/>
        <v>112196.05018800002</v>
      </c>
      <c r="J19" s="116">
        <f t="shared" si="2"/>
        <v>144906.00418470363</v>
      </c>
      <c r="K19" s="116">
        <f t="shared" si="2"/>
        <v>172218.3991330667</v>
      </c>
      <c r="L19" s="116">
        <f t="shared" si="2"/>
        <v>180962.06820901798</v>
      </c>
      <c r="M19" s="116">
        <f t="shared" si="2"/>
        <v>185948.24849033658</v>
      </c>
      <c r="N19" s="116">
        <f t="shared" si="2"/>
        <v>167003.75474394707</v>
      </c>
      <c r="O19" s="116">
        <f t="shared" si="2"/>
        <v>146962.77465726688</v>
      </c>
      <c r="P19" s="116">
        <f t="shared" si="2"/>
        <v>125779.76957977981</v>
      </c>
      <c r="Q19" s="116">
        <f t="shared" si="2"/>
        <v>103407.51335436919</v>
      </c>
      <c r="R19" s="116">
        <f t="shared" si="2"/>
        <v>79797.033012650834</v>
      </c>
      <c r="S19" s="116">
        <f t="shared" si="2"/>
        <v>54897.547443468437</v>
      </c>
      <c r="T19" s="116">
        <f t="shared" si="2"/>
        <v>28656.403966353944</v>
      </c>
      <c r="U19" s="125">
        <f t="shared" si="2"/>
        <v>1019.0127394822966</v>
      </c>
    </row>
    <row r="20" spans="2:23" s="30" customFormat="1" ht="6" customHeight="1" x14ac:dyDescent="0.25">
      <c r="B20" s="47"/>
      <c r="C20" s="48"/>
      <c r="D20" s="48"/>
      <c r="E20" s="48"/>
      <c r="F20" s="48"/>
      <c r="G20" s="49"/>
      <c r="H20" s="177"/>
      <c r="I20" s="193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126"/>
    </row>
    <row r="21" spans="2:23" s="30" customFormat="1" x14ac:dyDescent="0.25">
      <c r="B21" s="51"/>
      <c r="C21" s="45"/>
      <c r="D21" s="45"/>
      <c r="E21" s="45"/>
      <c r="F21" s="45"/>
      <c r="G21" s="45"/>
      <c r="H21" s="169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127"/>
    </row>
    <row r="22" spans="2:23" s="52" customFormat="1" ht="15.6" x14ac:dyDescent="0.3">
      <c r="B22" s="24" t="s">
        <v>0</v>
      </c>
      <c r="C22" s="25"/>
      <c r="D22" s="25"/>
      <c r="E22" s="25"/>
      <c r="F22" s="25"/>
      <c r="G22" s="25"/>
      <c r="H22" s="169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128"/>
    </row>
    <row r="23" spans="2:23" s="30" customFormat="1" ht="15.6" x14ac:dyDescent="0.25">
      <c r="B23" s="391" t="s">
        <v>47</v>
      </c>
      <c r="C23" s="392"/>
      <c r="D23" s="392"/>
      <c r="E23" s="392"/>
      <c r="F23" s="393"/>
      <c r="G23" s="29"/>
      <c r="H23" s="171"/>
      <c r="I23" s="194" t="s">
        <v>196</v>
      </c>
      <c r="J23" s="161"/>
      <c r="K23" s="161"/>
      <c r="L23" s="161" t="s">
        <v>202</v>
      </c>
      <c r="M23" s="161"/>
      <c r="N23" s="161"/>
      <c r="O23" s="161"/>
      <c r="P23" s="161"/>
      <c r="Q23" s="161"/>
      <c r="R23" s="161"/>
      <c r="S23" s="161"/>
      <c r="T23" s="161"/>
      <c r="U23" s="161"/>
    </row>
    <row r="24" spans="2:23" s="34" customFormat="1" x14ac:dyDescent="0.25">
      <c r="B24" s="35"/>
      <c r="C24" s="102"/>
      <c r="D24" s="102"/>
      <c r="E24" s="31">
        <v>2017</v>
      </c>
      <c r="F24" s="245" t="s">
        <v>294</v>
      </c>
      <c r="G24" s="32"/>
      <c r="H24" s="171">
        <f>H11</f>
        <v>2016</v>
      </c>
      <c r="I24" s="187">
        <v>2017</v>
      </c>
      <c r="J24" s="33">
        <f>I24+1</f>
        <v>2018</v>
      </c>
      <c r="K24" s="33">
        <f t="shared" ref="K24:U24" si="3">J24+1</f>
        <v>2019</v>
      </c>
      <c r="L24" s="33">
        <f t="shared" si="3"/>
        <v>2020</v>
      </c>
      <c r="M24" s="33">
        <f t="shared" si="3"/>
        <v>2021</v>
      </c>
      <c r="N24" s="33">
        <f t="shared" si="3"/>
        <v>2022</v>
      </c>
      <c r="O24" s="33">
        <f t="shared" si="3"/>
        <v>2023</v>
      </c>
      <c r="P24" s="33">
        <f t="shared" si="3"/>
        <v>2024</v>
      </c>
      <c r="Q24" s="33">
        <f t="shared" si="3"/>
        <v>2025</v>
      </c>
      <c r="R24" s="33">
        <f t="shared" si="3"/>
        <v>2026</v>
      </c>
      <c r="S24" s="33">
        <f t="shared" si="3"/>
        <v>2027</v>
      </c>
      <c r="T24" s="33">
        <f t="shared" si="3"/>
        <v>2028</v>
      </c>
      <c r="U24" s="33">
        <f t="shared" si="3"/>
        <v>2029</v>
      </c>
    </row>
    <row r="25" spans="2:23" s="34" customFormat="1" x14ac:dyDescent="0.25">
      <c r="B25" s="35"/>
      <c r="C25" s="163"/>
      <c r="D25" s="163"/>
      <c r="E25" s="39">
        <f>I114</f>
        <v>1.9E-2</v>
      </c>
      <c r="F25" s="39">
        <f>J114</f>
        <v>0.02</v>
      </c>
      <c r="G25" s="32"/>
      <c r="H25" s="172"/>
      <c r="I25" s="188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123"/>
    </row>
    <row r="26" spans="2:23" s="34" customFormat="1" x14ac:dyDescent="0.25">
      <c r="B26" s="53"/>
      <c r="C26" s="54"/>
      <c r="D26" s="54"/>
      <c r="E26" s="54"/>
      <c r="F26" s="55"/>
      <c r="G26" s="32"/>
      <c r="H26" s="172"/>
      <c r="I26" s="188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123"/>
    </row>
    <row r="27" spans="2:23" s="34" customFormat="1" ht="15.6" x14ac:dyDescent="0.3">
      <c r="B27" s="56" t="s">
        <v>3</v>
      </c>
      <c r="C27" s="36"/>
      <c r="D27" s="36"/>
      <c r="E27" s="36"/>
      <c r="F27" s="36"/>
      <c r="G27" s="32"/>
      <c r="H27" s="172"/>
      <c r="I27" s="188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123"/>
    </row>
    <row r="28" spans="2:23" s="34" customFormat="1" ht="6" customHeight="1" x14ac:dyDescent="0.25">
      <c r="B28" s="57"/>
      <c r="C28" s="36"/>
      <c r="D28" s="36"/>
      <c r="E28" s="36"/>
      <c r="F28" s="36"/>
      <c r="G28" s="32"/>
      <c r="H28" s="172"/>
      <c r="I28" s="188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123"/>
    </row>
    <row r="29" spans="2:23" s="30" customFormat="1" x14ac:dyDescent="0.25">
      <c r="B29" s="58" t="s">
        <v>35</v>
      </c>
      <c r="C29" s="36"/>
      <c r="D29" s="36"/>
      <c r="E29" s="36"/>
      <c r="F29" s="36"/>
      <c r="G29" s="40"/>
      <c r="H29" s="173"/>
      <c r="I29" s="189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68"/>
    </row>
    <row r="30" spans="2:23" s="30" customFormat="1" ht="6" customHeight="1" x14ac:dyDescent="0.25">
      <c r="B30" s="38"/>
      <c r="C30" s="36"/>
      <c r="D30" s="36"/>
      <c r="E30" s="36"/>
      <c r="F30" s="36"/>
      <c r="G30" s="40"/>
      <c r="H30" s="173"/>
      <c r="I30" s="189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68"/>
    </row>
    <row r="31" spans="2:23" s="30" customFormat="1" outlineLevel="1" x14ac:dyDescent="0.25">
      <c r="B31" s="59"/>
      <c r="C31" s="164" t="s">
        <v>197</v>
      </c>
      <c r="D31" s="61"/>
      <c r="E31" s="61"/>
      <c r="F31" s="62"/>
      <c r="G31" s="250"/>
      <c r="H31" s="178">
        <v>9981.0499999999993</v>
      </c>
      <c r="I31" s="195">
        <v>10000</v>
      </c>
      <c r="J31" s="64">
        <f t="shared" ref="J31:J41" si="4">I31*(1+$F$25)</f>
        <v>10200</v>
      </c>
      <c r="K31" s="64">
        <f t="shared" ref="K31:T31" si="5">J31*(1+$F$25)</f>
        <v>10404</v>
      </c>
      <c r="L31" s="64">
        <f t="shared" si="5"/>
        <v>10612.08</v>
      </c>
      <c r="M31" s="64">
        <f t="shared" si="5"/>
        <v>10824.321599999999</v>
      </c>
      <c r="N31" s="64">
        <f t="shared" si="5"/>
        <v>11040.808031999999</v>
      </c>
      <c r="O31" s="64">
        <f t="shared" si="5"/>
        <v>11261.62419264</v>
      </c>
      <c r="P31" s="64">
        <f t="shared" si="5"/>
        <v>11486.8566764928</v>
      </c>
      <c r="Q31" s="64">
        <f t="shared" si="5"/>
        <v>11716.593810022656</v>
      </c>
      <c r="R31" s="64">
        <f t="shared" si="5"/>
        <v>11950.925686223109</v>
      </c>
      <c r="S31" s="64">
        <f t="shared" si="5"/>
        <v>12189.944199947571</v>
      </c>
      <c r="T31" s="64">
        <f t="shared" si="5"/>
        <v>12433.743083946523</v>
      </c>
      <c r="U31" s="87">
        <f>T31*(1+$F$25)</f>
        <v>12682.417945625453</v>
      </c>
      <c r="W31" s="162"/>
    </row>
    <row r="32" spans="2:23" s="30" customFormat="1" outlineLevel="1" x14ac:dyDescent="0.25">
      <c r="B32" s="59"/>
      <c r="C32" s="60" t="s">
        <v>187</v>
      </c>
      <c r="D32" s="61"/>
      <c r="E32" s="61"/>
      <c r="F32" s="62"/>
      <c r="G32" s="250"/>
      <c r="H32" s="178">
        <v>2657.31</v>
      </c>
      <c r="I32" s="195">
        <v>4000</v>
      </c>
      <c r="J32" s="64">
        <f t="shared" si="4"/>
        <v>4080</v>
      </c>
      <c r="K32" s="64">
        <f t="shared" ref="K32:U32" si="6">J32*(1+$F$25)</f>
        <v>4161.6000000000004</v>
      </c>
      <c r="L32" s="64">
        <f t="shared" si="6"/>
        <v>4244.8320000000003</v>
      </c>
      <c r="M32" s="64">
        <f t="shared" si="6"/>
        <v>4329.7286400000003</v>
      </c>
      <c r="N32" s="64">
        <f t="shared" si="6"/>
        <v>4416.3232128</v>
      </c>
      <c r="O32" s="64">
        <f t="shared" si="6"/>
        <v>4504.6496770559997</v>
      </c>
      <c r="P32" s="64">
        <f t="shared" si="6"/>
        <v>4594.7426705971202</v>
      </c>
      <c r="Q32" s="64">
        <f t="shared" si="6"/>
        <v>4686.6375240090629</v>
      </c>
      <c r="R32" s="64">
        <f t="shared" si="6"/>
        <v>4780.3702744892444</v>
      </c>
      <c r="S32" s="64">
        <f t="shared" si="6"/>
        <v>4875.9776799790297</v>
      </c>
      <c r="T32" s="64">
        <f t="shared" si="6"/>
        <v>4973.4972335786106</v>
      </c>
      <c r="U32" s="87">
        <f t="shared" si="6"/>
        <v>5072.9671782501828</v>
      </c>
    </row>
    <row r="33" spans="2:21" s="30" customFormat="1" outlineLevel="1" x14ac:dyDescent="0.25">
      <c r="B33" s="59"/>
      <c r="C33" s="60" t="s">
        <v>5</v>
      </c>
      <c r="D33" s="61"/>
      <c r="E33" s="61"/>
      <c r="F33" s="62"/>
      <c r="G33" s="250"/>
      <c r="H33" s="178">
        <v>62588.63</v>
      </c>
      <c r="I33" s="195">
        <v>70000</v>
      </c>
      <c r="J33" s="64">
        <f t="shared" si="4"/>
        <v>71400</v>
      </c>
      <c r="K33" s="64">
        <f t="shared" ref="K33:U33" si="7">J33*(1+$F$25)</f>
        <v>72828</v>
      </c>
      <c r="L33" s="64">
        <f t="shared" si="7"/>
        <v>74284.56</v>
      </c>
      <c r="M33" s="64">
        <f t="shared" si="7"/>
        <v>75770.251199999999</v>
      </c>
      <c r="N33" s="64">
        <f t="shared" si="7"/>
        <v>77285.656224000006</v>
      </c>
      <c r="O33" s="64">
        <f t="shared" si="7"/>
        <v>78831.369348480002</v>
      </c>
      <c r="P33" s="64">
        <f t="shared" si="7"/>
        <v>80407.996735449604</v>
      </c>
      <c r="Q33" s="64">
        <f t="shared" si="7"/>
        <v>82016.156670158598</v>
      </c>
      <c r="R33" s="64">
        <f t="shared" si="7"/>
        <v>83656.479803561771</v>
      </c>
      <c r="S33" s="64">
        <f t="shared" si="7"/>
        <v>85329.609399633002</v>
      </c>
      <c r="T33" s="64">
        <f t="shared" si="7"/>
        <v>87036.201587625663</v>
      </c>
      <c r="U33" s="87">
        <f t="shared" si="7"/>
        <v>88776.925619378177</v>
      </c>
    </row>
    <row r="34" spans="2:21" s="30" customFormat="1" outlineLevel="1" x14ac:dyDescent="0.25">
      <c r="B34" s="59"/>
      <c r="C34" s="60" t="s">
        <v>20</v>
      </c>
      <c r="D34" s="61"/>
      <c r="E34" s="61"/>
      <c r="F34" s="62"/>
      <c r="G34" s="250"/>
      <c r="H34" s="178">
        <v>149921.57</v>
      </c>
      <c r="I34" s="195">
        <v>135000</v>
      </c>
      <c r="J34" s="64">
        <f t="shared" si="4"/>
        <v>137700</v>
      </c>
      <c r="K34" s="64">
        <f t="shared" ref="K34:U34" si="8">J34*(1+$F$25)</f>
        <v>140454</v>
      </c>
      <c r="L34" s="64">
        <f t="shared" si="8"/>
        <v>143263.08000000002</v>
      </c>
      <c r="M34" s="64">
        <f t="shared" si="8"/>
        <v>146128.34160000001</v>
      </c>
      <c r="N34" s="64">
        <f t="shared" si="8"/>
        <v>149050.90843200003</v>
      </c>
      <c r="O34" s="64">
        <f t="shared" si="8"/>
        <v>152031.92660064003</v>
      </c>
      <c r="P34" s="64">
        <f t="shared" si="8"/>
        <v>155072.56513265285</v>
      </c>
      <c r="Q34" s="64">
        <f t="shared" si="8"/>
        <v>158174.01643530591</v>
      </c>
      <c r="R34" s="64">
        <f t="shared" si="8"/>
        <v>161337.49676401203</v>
      </c>
      <c r="S34" s="64">
        <f t="shared" si="8"/>
        <v>164564.24669929227</v>
      </c>
      <c r="T34" s="64">
        <f t="shared" si="8"/>
        <v>167855.53163327812</v>
      </c>
      <c r="U34" s="87">
        <f t="shared" si="8"/>
        <v>171212.64226594369</v>
      </c>
    </row>
    <row r="35" spans="2:21" s="30" customFormat="1" outlineLevel="1" x14ac:dyDescent="0.25">
      <c r="B35" s="59"/>
      <c r="C35" s="60" t="s">
        <v>7</v>
      </c>
      <c r="D35" s="61"/>
      <c r="E35" s="61"/>
      <c r="F35" s="62"/>
      <c r="G35" s="63"/>
      <c r="H35" s="178">
        <v>1230.01</v>
      </c>
      <c r="I35" s="195">
        <v>5000</v>
      </c>
      <c r="J35" s="64">
        <f t="shared" si="4"/>
        <v>5100</v>
      </c>
      <c r="K35" s="64">
        <f t="shared" ref="K35:U35" si="9">J35*(1+$F$25)</f>
        <v>5202</v>
      </c>
      <c r="L35" s="64">
        <f t="shared" si="9"/>
        <v>5306.04</v>
      </c>
      <c r="M35" s="64">
        <f t="shared" si="9"/>
        <v>5412.1607999999997</v>
      </c>
      <c r="N35" s="64">
        <f t="shared" si="9"/>
        <v>5520.4040159999995</v>
      </c>
      <c r="O35" s="64">
        <f t="shared" si="9"/>
        <v>5630.8120963199999</v>
      </c>
      <c r="P35" s="64">
        <f t="shared" si="9"/>
        <v>5743.4283382464</v>
      </c>
      <c r="Q35" s="64">
        <f t="shared" si="9"/>
        <v>5858.2969050113279</v>
      </c>
      <c r="R35" s="64">
        <f t="shared" si="9"/>
        <v>5975.4628431115543</v>
      </c>
      <c r="S35" s="64">
        <f t="shared" si="9"/>
        <v>6094.9720999737856</v>
      </c>
      <c r="T35" s="64">
        <f t="shared" si="9"/>
        <v>6216.8715419732616</v>
      </c>
      <c r="U35" s="87">
        <f t="shared" si="9"/>
        <v>6341.2089728127266</v>
      </c>
    </row>
    <row r="36" spans="2:21" s="30" customFormat="1" outlineLevel="1" x14ac:dyDescent="0.25">
      <c r="B36" s="59"/>
      <c r="C36" s="243" t="s">
        <v>209</v>
      </c>
      <c r="D36" s="61"/>
      <c r="E36" s="61"/>
      <c r="F36" s="62"/>
      <c r="G36" s="63"/>
      <c r="H36" s="178">
        <v>0</v>
      </c>
      <c r="I36" s="195">
        <v>10000</v>
      </c>
      <c r="J36" s="64">
        <f t="shared" si="4"/>
        <v>10200</v>
      </c>
      <c r="K36" s="64">
        <f t="shared" ref="K36:U36" si="10">J36*(1+$F$25)</f>
        <v>10404</v>
      </c>
      <c r="L36" s="64">
        <f t="shared" si="10"/>
        <v>10612.08</v>
      </c>
      <c r="M36" s="64">
        <f t="shared" si="10"/>
        <v>10824.321599999999</v>
      </c>
      <c r="N36" s="64">
        <f t="shared" si="10"/>
        <v>11040.808031999999</v>
      </c>
      <c r="O36" s="64">
        <f t="shared" si="10"/>
        <v>11261.62419264</v>
      </c>
      <c r="P36" s="64">
        <f t="shared" si="10"/>
        <v>11486.8566764928</v>
      </c>
      <c r="Q36" s="64">
        <f t="shared" si="10"/>
        <v>11716.593810022656</v>
      </c>
      <c r="R36" s="64">
        <f t="shared" si="10"/>
        <v>11950.925686223109</v>
      </c>
      <c r="S36" s="64">
        <f t="shared" si="10"/>
        <v>12189.944199947571</v>
      </c>
      <c r="T36" s="64">
        <f t="shared" si="10"/>
        <v>12433.743083946523</v>
      </c>
      <c r="U36" s="87">
        <f t="shared" si="10"/>
        <v>12682.417945625453</v>
      </c>
    </row>
    <row r="37" spans="2:21" s="30" customFormat="1" outlineLevel="1" x14ac:dyDescent="0.25">
      <c r="B37" s="59"/>
      <c r="C37" s="243" t="s">
        <v>210</v>
      </c>
      <c r="D37" s="62"/>
      <c r="E37" s="62"/>
      <c r="F37" s="62"/>
      <c r="G37" s="63"/>
      <c r="H37" s="178">
        <v>0</v>
      </c>
      <c r="I37" s="195">
        <v>10000</v>
      </c>
      <c r="J37" s="64">
        <f t="shared" si="4"/>
        <v>10200</v>
      </c>
      <c r="K37" s="64">
        <f t="shared" ref="K37:U37" si="11">J37*(1+$F$25)</f>
        <v>10404</v>
      </c>
      <c r="L37" s="64">
        <f t="shared" si="11"/>
        <v>10612.08</v>
      </c>
      <c r="M37" s="64">
        <f t="shared" si="11"/>
        <v>10824.321599999999</v>
      </c>
      <c r="N37" s="64">
        <f t="shared" si="11"/>
        <v>11040.808031999999</v>
      </c>
      <c r="O37" s="64">
        <f t="shared" si="11"/>
        <v>11261.62419264</v>
      </c>
      <c r="P37" s="64">
        <f t="shared" si="11"/>
        <v>11486.8566764928</v>
      </c>
      <c r="Q37" s="64">
        <f t="shared" si="11"/>
        <v>11716.593810022656</v>
      </c>
      <c r="R37" s="64">
        <f t="shared" si="11"/>
        <v>11950.925686223109</v>
      </c>
      <c r="S37" s="64">
        <f t="shared" si="11"/>
        <v>12189.944199947571</v>
      </c>
      <c r="T37" s="64">
        <f t="shared" si="11"/>
        <v>12433.743083946523</v>
      </c>
      <c r="U37" s="87">
        <f t="shared" si="11"/>
        <v>12682.417945625453</v>
      </c>
    </row>
    <row r="38" spans="2:21" s="30" customFormat="1" outlineLevel="1" x14ac:dyDescent="0.25">
      <c r="B38" s="59"/>
      <c r="C38" s="164" t="s">
        <v>211</v>
      </c>
      <c r="D38" s="62"/>
      <c r="E38" s="62"/>
      <c r="F38" s="62"/>
      <c r="G38" s="250"/>
      <c r="H38" s="178">
        <v>6370.67</v>
      </c>
      <c r="I38" s="195">
        <v>50000</v>
      </c>
      <c r="J38" s="64">
        <f t="shared" si="4"/>
        <v>51000</v>
      </c>
      <c r="K38" s="64">
        <f t="shared" ref="K38:U38" si="12">J38*(1+$F$25)</f>
        <v>52020</v>
      </c>
      <c r="L38" s="64">
        <f t="shared" si="12"/>
        <v>53060.4</v>
      </c>
      <c r="M38" s="64">
        <f t="shared" si="12"/>
        <v>54121.608</v>
      </c>
      <c r="N38" s="64">
        <f t="shared" si="12"/>
        <v>55204.040160000004</v>
      </c>
      <c r="O38" s="64">
        <f t="shared" si="12"/>
        <v>56308.120963200003</v>
      </c>
      <c r="P38" s="64">
        <f t="shared" si="12"/>
        <v>57434.283382464004</v>
      </c>
      <c r="Q38" s="64">
        <f t="shared" si="12"/>
        <v>58582.969050113286</v>
      </c>
      <c r="R38" s="64">
        <f t="shared" si="12"/>
        <v>59754.628431115554</v>
      </c>
      <c r="S38" s="64">
        <f t="shared" si="12"/>
        <v>60949.720999737867</v>
      </c>
      <c r="T38" s="64">
        <f t="shared" si="12"/>
        <v>62168.715419732624</v>
      </c>
      <c r="U38" s="87">
        <f t="shared" si="12"/>
        <v>63412.089728127277</v>
      </c>
    </row>
    <row r="39" spans="2:21" s="30" customFormat="1" outlineLevel="1" x14ac:dyDescent="0.25">
      <c r="B39" s="59"/>
      <c r="C39" s="243" t="s">
        <v>50</v>
      </c>
      <c r="D39" s="62"/>
      <c r="E39" s="62"/>
      <c r="F39" s="62"/>
      <c r="G39" s="250"/>
      <c r="H39" s="178">
        <v>0</v>
      </c>
      <c r="I39" s="195">
        <v>25000</v>
      </c>
      <c r="J39" s="64">
        <f t="shared" si="4"/>
        <v>25500</v>
      </c>
      <c r="K39" s="64">
        <f t="shared" ref="K39:U39" si="13">J39*(1+$F$25)</f>
        <v>26010</v>
      </c>
      <c r="L39" s="64">
        <f t="shared" si="13"/>
        <v>26530.2</v>
      </c>
      <c r="M39" s="64">
        <f t="shared" si="13"/>
        <v>27060.804</v>
      </c>
      <c r="N39" s="64">
        <f t="shared" si="13"/>
        <v>27602.020080000002</v>
      </c>
      <c r="O39" s="64">
        <f t="shared" si="13"/>
        <v>28154.060481600001</v>
      </c>
      <c r="P39" s="64">
        <f t="shared" si="13"/>
        <v>28717.141691232002</v>
      </c>
      <c r="Q39" s="64">
        <f t="shared" si="13"/>
        <v>29291.484525056643</v>
      </c>
      <c r="R39" s="64">
        <f t="shared" si="13"/>
        <v>29877.314215557777</v>
      </c>
      <c r="S39" s="64">
        <f t="shared" si="13"/>
        <v>30474.860499868933</v>
      </c>
      <c r="T39" s="64">
        <f t="shared" si="13"/>
        <v>31084.357709866312</v>
      </c>
      <c r="U39" s="87">
        <f t="shared" si="13"/>
        <v>31706.044864063639</v>
      </c>
    </row>
    <row r="40" spans="2:21" s="30" customFormat="1" outlineLevel="1" x14ac:dyDescent="0.25">
      <c r="B40" s="59"/>
      <c r="C40" s="217" t="s">
        <v>49</v>
      </c>
      <c r="D40" s="62"/>
      <c r="E40" s="62"/>
      <c r="F40" s="62"/>
      <c r="G40" s="250"/>
      <c r="H40" s="178">
        <v>57427.89</v>
      </c>
      <c r="I40" s="195">
        <v>42500</v>
      </c>
      <c r="J40" s="64">
        <f t="shared" si="4"/>
        <v>43350</v>
      </c>
      <c r="K40" s="64">
        <f t="shared" ref="K40:U40" si="14">J40*(1+$F$25)</f>
        <v>44217</v>
      </c>
      <c r="L40" s="64">
        <f t="shared" si="14"/>
        <v>45101.340000000004</v>
      </c>
      <c r="M40" s="64">
        <f t="shared" si="14"/>
        <v>46003.366800000003</v>
      </c>
      <c r="N40" s="64">
        <f t="shared" si="14"/>
        <v>46923.434136000003</v>
      </c>
      <c r="O40" s="64">
        <f t="shared" si="14"/>
        <v>47861.902818720002</v>
      </c>
      <c r="P40" s="64">
        <f t="shared" si="14"/>
        <v>48819.140875094403</v>
      </c>
      <c r="Q40" s="64">
        <f t="shared" si="14"/>
        <v>49795.523692596289</v>
      </c>
      <c r="R40" s="64">
        <f t="shared" si="14"/>
        <v>50791.434166448213</v>
      </c>
      <c r="S40" s="64">
        <f t="shared" si="14"/>
        <v>51807.26284977718</v>
      </c>
      <c r="T40" s="64">
        <f t="shared" si="14"/>
        <v>52843.408106772724</v>
      </c>
      <c r="U40" s="87">
        <f t="shared" si="14"/>
        <v>53900.276268908179</v>
      </c>
    </row>
    <row r="41" spans="2:21" s="30" customFormat="1" outlineLevel="1" x14ac:dyDescent="0.25">
      <c r="B41" s="59"/>
      <c r="C41" s="217" t="s">
        <v>212</v>
      </c>
      <c r="D41" s="62"/>
      <c r="E41" s="62"/>
      <c r="F41" s="62"/>
      <c r="G41" s="63"/>
      <c r="H41" s="178">
        <v>28457.95</v>
      </c>
      <c r="I41" s="195">
        <v>27500</v>
      </c>
      <c r="J41" s="64">
        <f t="shared" si="4"/>
        <v>28050</v>
      </c>
      <c r="K41" s="64">
        <f t="shared" ref="K41:U43" si="15">J41*(1+$F$25)</f>
        <v>28611</v>
      </c>
      <c r="L41" s="64">
        <f t="shared" si="15"/>
        <v>29183.22</v>
      </c>
      <c r="M41" s="64">
        <f t="shared" si="15"/>
        <v>29766.884400000003</v>
      </c>
      <c r="N41" s="64">
        <f t="shared" si="15"/>
        <v>30362.222088000002</v>
      </c>
      <c r="O41" s="64">
        <f t="shared" si="15"/>
        <v>30969.466529760004</v>
      </c>
      <c r="P41" s="64">
        <f t="shared" si="15"/>
        <v>31588.855860355205</v>
      </c>
      <c r="Q41" s="64">
        <f t="shared" si="15"/>
        <v>32220.632977562309</v>
      </c>
      <c r="R41" s="64">
        <f t="shared" si="15"/>
        <v>32865.045637113559</v>
      </c>
      <c r="S41" s="64">
        <f t="shared" si="15"/>
        <v>33522.346549855829</v>
      </c>
      <c r="T41" s="64">
        <f t="shared" si="15"/>
        <v>34192.793480852946</v>
      </c>
      <c r="U41" s="87">
        <f t="shared" si="15"/>
        <v>34876.649350470005</v>
      </c>
    </row>
    <row r="42" spans="2:21" s="30" customFormat="1" outlineLevel="1" x14ac:dyDescent="0.25">
      <c r="B42" s="59"/>
      <c r="C42" s="217" t="s">
        <v>213</v>
      </c>
      <c r="D42" s="62"/>
      <c r="E42" s="62"/>
      <c r="F42" s="62"/>
      <c r="G42" s="63"/>
      <c r="H42" s="178">
        <v>21918.52</v>
      </c>
      <c r="I42" s="195">
        <v>24000</v>
      </c>
      <c r="J42" s="64">
        <f>I42*(1+$F$25)</f>
        <v>24480</v>
      </c>
      <c r="K42" s="64">
        <f t="shared" si="15"/>
        <v>24969.600000000002</v>
      </c>
      <c r="L42" s="64">
        <f t="shared" si="15"/>
        <v>25468.992000000002</v>
      </c>
      <c r="M42" s="64">
        <f t="shared" si="15"/>
        <v>25978.371840000003</v>
      </c>
      <c r="N42" s="64">
        <f t="shared" si="15"/>
        <v>26497.939276800003</v>
      </c>
      <c r="O42" s="64">
        <f t="shared" si="15"/>
        <v>27027.898062336004</v>
      </c>
      <c r="P42" s="64">
        <f t="shared" si="15"/>
        <v>27568.456023582723</v>
      </c>
      <c r="Q42" s="64">
        <f t="shared" si="15"/>
        <v>28119.825144054379</v>
      </c>
      <c r="R42" s="64">
        <f t="shared" si="15"/>
        <v>28682.221646935468</v>
      </c>
      <c r="S42" s="64">
        <f t="shared" si="15"/>
        <v>29255.866079874177</v>
      </c>
      <c r="T42" s="64">
        <f t="shared" si="15"/>
        <v>29840.983401471662</v>
      </c>
      <c r="U42" s="64">
        <f t="shared" si="15"/>
        <v>30437.803069501097</v>
      </c>
    </row>
    <row r="43" spans="2:21" s="30" customFormat="1" outlineLevel="1" x14ac:dyDescent="0.25">
      <c r="B43" s="59"/>
      <c r="C43" s="217" t="s">
        <v>214</v>
      </c>
      <c r="D43" s="62"/>
      <c r="E43" s="62"/>
      <c r="F43" s="62"/>
      <c r="G43" s="63"/>
      <c r="H43" s="178">
        <v>39975.89</v>
      </c>
      <c r="I43" s="195">
        <v>42000</v>
      </c>
      <c r="J43" s="64">
        <f>I43*(1+$F$25)</f>
        <v>42840</v>
      </c>
      <c r="K43" s="64">
        <f t="shared" si="15"/>
        <v>43696.800000000003</v>
      </c>
      <c r="L43" s="64">
        <f t="shared" si="15"/>
        <v>44570.736000000004</v>
      </c>
      <c r="M43" s="64">
        <f t="shared" si="15"/>
        <v>45462.150720000005</v>
      </c>
      <c r="N43" s="64">
        <f t="shared" si="15"/>
        <v>46371.393734400008</v>
      </c>
      <c r="O43" s="64">
        <f t="shared" si="15"/>
        <v>47298.821609088009</v>
      </c>
      <c r="P43" s="64">
        <f t="shared" si="15"/>
        <v>48244.798041269773</v>
      </c>
      <c r="Q43" s="64">
        <f t="shared" si="15"/>
        <v>49209.694002095166</v>
      </c>
      <c r="R43" s="64">
        <f t="shared" si="15"/>
        <v>50193.887882137067</v>
      </c>
      <c r="S43" s="64">
        <f t="shared" si="15"/>
        <v>51197.765639779813</v>
      </c>
      <c r="T43" s="64">
        <f t="shared" si="15"/>
        <v>52221.720952575408</v>
      </c>
      <c r="U43" s="64">
        <f t="shared" si="15"/>
        <v>53266.155371626919</v>
      </c>
    </row>
    <row r="44" spans="2:21" s="115" customFormat="1" x14ac:dyDescent="0.25">
      <c r="B44" s="4"/>
      <c r="C44" s="1" t="s">
        <v>43</v>
      </c>
      <c r="D44" s="1"/>
      <c r="E44" s="1"/>
      <c r="F44" s="1"/>
      <c r="G44" s="113"/>
      <c r="H44" s="180">
        <f t="shared" ref="H44:U44" si="16">SUM(H31:H43)</f>
        <v>380529.49000000005</v>
      </c>
      <c r="I44" s="197">
        <f t="shared" si="16"/>
        <v>455000</v>
      </c>
      <c r="J44" s="114">
        <f t="shared" si="16"/>
        <v>464100</v>
      </c>
      <c r="K44" s="114">
        <f t="shared" si="16"/>
        <v>473381.99999999994</v>
      </c>
      <c r="L44" s="114">
        <f t="shared" si="16"/>
        <v>482849.64</v>
      </c>
      <c r="M44" s="114">
        <f t="shared" si="16"/>
        <v>492506.63280000002</v>
      </c>
      <c r="N44" s="114">
        <f t="shared" si="16"/>
        <v>502356.76545599994</v>
      </c>
      <c r="O44" s="114">
        <f t="shared" si="16"/>
        <v>512403.90076511999</v>
      </c>
      <c r="P44" s="114">
        <f t="shared" si="16"/>
        <v>522651.97878042242</v>
      </c>
      <c r="Q44" s="114">
        <f t="shared" si="16"/>
        <v>533105.01835603092</v>
      </c>
      <c r="R44" s="114">
        <f t="shared" si="16"/>
        <v>543767.11872315139</v>
      </c>
      <c r="S44" s="114">
        <f t="shared" si="16"/>
        <v>554642.46109761461</v>
      </c>
      <c r="T44" s="114">
        <f t="shared" si="16"/>
        <v>565735.31031956687</v>
      </c>
      <c r="U44" s="129">
        <f t="shared" si="16"/>
        <v>577050.0165259582</v>
      </c>
    </row>
    <row r="45" spans="2:21" s="30" customFormat="1" ht="6.75" customHeight="1" x14ac:dyDescent="0.25">
      <c r="B45" s="38"/>
      <c r="C45" s="36"/>
      <c r="D45" s="36"/>
      <c r="E45" s="36"/>
      <c r="F45" s="36"/>
      <c r="G45" s="40"/>
      <c r="H45" s="173"/>
      <c r="I45" s="189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68"/>
    </row>
    <row r="46" spans="2:21" s="30" customFormat="1" x14ac:dyDescent="0.25">
      <c r="B46" s="58" t="s">
        <v>32</v>
      </c>
      <c r="C46" s="36"/>
      <c r="D46" s="36"/>
      <c r="E46" s="36"/>
      <c r="F46" s="36"/>
      <c r="G46" s="40"/>
      <c r="H46" s="173"/>
      <c r="I46" s="189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68"/>
    </row>
    <row r="47" spans="2:21" s="30" customFormat="1" ht="7.5" customHeight="1" x14ac:dyDescent="0.25">
      <c r="B47" s="38"/>
      <c r="C47" s="36"/>
      <c r="D47" s="36"/>
      <c r="E47" s="36"/>
      <c r="F47" s="36"/>
      <c r="G47" s="40"/>
      <c r="H47" s="173"/>
      <c r="I47" s="189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68"/>
    </row>
    <row r="48" spans="2:21" s="30" customFormat="1" ht="11.25" customHeight="1" outlineLevel="1" x14ac:dyDescent="0.25">
      <c r="B48" s="65"/>
      <c r="C48" s="60" t="s">
        <v>33</v>
      </c>
      <c r="D48" s="62"/>
      <c r="E48" s="62"/>
      <c r="F48" s="62"/>
      <c r="G48" s="250"/>
      <c r="H48" s="218">
        <v>60000</v>
      </c>
      <c r="I48" s="195">
        <v>60000</v>
      </c>
      <c r="J48" s="64">
        <f t="shared" ref="J48:Q48" si="17">I48*(1+$F$25)</f>
        <v>61200</v>
      </c>
      <c r="K48" s="64">
        <f t="shared" si="17"/>
        <v>62424</v>
      </c>
      <c r="L48" s="64">
        <f t="shared" si="17"/>
        <v>63672.480000000003</v>
      </c>
      <c r="M48" s="64">
        <f t="shared" si="17"/>
        <v>64945.929600000003</v>
      </c>
      <c r="N48" s="64">
        <f t="shared" si="17"/>
        <v>66244.848192000005</v>
      </c>
      <c r="O48" s="64">
        <f t="shared" si="17"/>
        <v>67569.745155840006</v>
      </c>
      <c r="P48" s="64">
        <f t="shared" si="17"/>
        <v>68921.140058956807</v>
      </c>
      <c r="Q48" s="64">
        <f t="shared" si="17"/>
        <v>70299.562860135949</v>
      </c>
      <c r="R48" s="64">
        <f t="shared" ref="R48:U54" si="18">Q48*(1+$F$25)</f>
        <v>71705.554117338674</v>
      </c>
      <c r="S48" s="64">
        <f t="shared" si="18"/>
        <v>73139.665199685449</v>
      </c>
      <c r="T48" s="64">
        <f t="shared" si="18"/>
        <v>74602.458503679154</v>
      </c>
      <c r="U48" s="87">
        <f t="shared" si="18"/>
        <v>76094.507673752742</v>
      </c>
    </row>
    <row r="49" spans="2:21" s="30" customFormat="1" outlineLevel="1" x14ac:dyDescent="0.25">
      <c r="B49" s="65"/>
      <c r="C49" s="60" t="s">
        <v>190</v>
      </c>
      <c r="D49" s="62"/>
      <c r="E49" s="62"/>
      <c r="F49" s="62"/>
      <c r="G49" s="250"/>
      <c r="H49" s="218">
        <v>14350.69</v>
      </c>
      <c r="I49" s="195">
        <v>20000</v>
      </c>
      <c r="J49" s="64">
        <f t="shared" ref="J49:Q52" si="19">I49*(1+$F$25)</f>
        <v>20400</v>
      </c>
      <c r="K49" s="64">
        <f t="shared" si="19"/>
        <v>20808</v>
      </c>
      <c r="L49" s="64">
        <f t="shared" si="19"/>
        <v>21224.16</v>
      </c>
      <c r="M49" s="64">
        <f t="shared" si="19"/>
        <v>21648.643199999999</v>
      </c>
      <c r="N49" s="64">
        <f t="shared" si="19"/>
        <v>22081.616063999998</v>
      </c>
      <c r="O49" s="64">
        <f t="shared" si="19"/>
        <v>22523.24838528</v>
      </c>
      <c r="P49" s="64">
        <f t="shared" si="19"/>
        <v>22973.7133529856</v>
      </c>
      <c r="Q49" s="64">
        <f t="shared" si="19"/>
        <v>23433.187620045312</v>
      </c>
      <c r="R49" s="64">
        <f t="shared" si="18"/>
        <v>23901.851372446217</v>
      </c>
      <c r="S49" s="64">
        <f t="shared" si="18"/>
        <v>24379.888399895142</v>
      </c>
      <c r="T49" s="64">
        <f t="shared" si="18"/>
        <v>24867.486167893047</v>
      </c>
      <c r="U49" s="87">
        <f t="shared" si="18"/>
        <v>25364.835891250907</v>
      </c>
    </row>
    <row r="50" spans="2:21" s="30" customFormat="1" outlineLevel="1" x14ac:dyDescent="0.25">
      <c r="B50" s="65"/>
      <c r="C50" s="60" t="s">
        <v>189</v>
      </c>
      <c r="D50" s="62"/>
      <c r="E50" s="62"/>
      <c r="F50" s="62"/>
      <c r="G50" s="250"/>
      <c r="H50" s="218">
        <v>0</v>
      </c>
      <c r="I50" s="195">
        <v>5000</v>
      </c>
      <c r="J50" s="64">
        <f t="shared" si="19"/>
        <v>5100</v>
      </c>
      <c r="K50" s="64">
        <f t="shared" si="19"/>
        <v>5202</v>
      </c>
      <c r="L50" s="64">
        <f t="shared" si="19"/>
        <v>5306.04</v>
      </c>
      <c r="M50" s="64">
        <f t="shared" si="19"/>
        <v>5412.1607999999997</v>
      </c>
      <c r="N50" s="64">
        <f t="shared" si="19"/>
        <v>5520.4040159999995</v>
      </c>
      <c r="O50" s="64">
        <f t="shared" si="19"/>
        <v>5630.8120963199999</v>
      </c>
      <c r="P50" s="64">
        <f t="shared" si="19"/>
        <v>5743.4283382464</v>
      </c>
      <c r="Q50" s="64">
        <f t="shared" si="19"/>
        <v>5858.2969050113279</v>
      </c>
      <c r="R50" s="64">
        <f t="shared" si="18"/>
        <v>5975.4628431115543</v>
      </c>
      <c r="S50" s="64">
        <f t="shared" si="18"/>
        <v>6094.9720999737856</v>
      </c>
      <c r="T50" s="64">
        <f t="shared" si="18"/>
        <v>6216.8715419732616</v>
      </c>
      <c r="U50" s="87">
        <f t="shared" si="18"/>
        <v>6341.2089728127266</v>
      </c>
    </row>
    <row r="51" spans="2:21" s="30" customFormat="1" outlineLevel="1" x14ac:dyDescent="0.25">
      <c r="B51" s="65"/>
      <c r="C51" s="8" t="s">
        <v>195</v>
      </c>
      <c r="D51" s="62"/>
      <c r="E51" s="62"/>
      <c r="F51" s="62"/>
      <c r="G51" s="250"/>
      <c r="H51" s="218">
        <v>16375.66</v>
      </c>
      <c r="I51" s="195">
        <v>25000</v>
      </c>
      <c r="J51" s="64">
        <f t="shared" si="19"/>
        <v>25500</v>
      </c>
      <c r="K51" s="64">
        <f t="shared" si="19"/>
        <v>26010</v>
      </c>
      <c r="L51" s="64">
        <f t="shared" si="19"/>
        <v>26530.2</v>
      </c>
      <c r="M51" s="64">
        <f t="shared" si="19"/>
        <v>27060.804</v>
      </c>
      <c r="N51" s="64">
        <f t="shared" si="19"/>
        <v>27602.020080000002</v>
      </c>
      <c r="O51" s="64">
        <f t="shared" si="19"/>
        <v>28154.060481600001</v>
      </c>
      <c r="P51" s="64">
        <f t="shared" si="19"/>
        <v>28717.141691232002</v>
      </c>
      <c r="Q51" s="64">
        <f t="shared" si="19"/>
        <v>29291.484525056643</v>
      </c>
      <c r="R51" s="64">
        <f t="shared" si="18"/>
        <v>29877.314215557777</v>
      </c>
      <c r="S51" s="64">
        <f t="shared" si="18"/>
        <v>30474.860499868933</v>
      </c>
      <c r="T51" s="64">
        <f t="shared" si="18"/>
        <v>31084.357709866312</v>
      </c>
      <c r="U51" s="87">
        <f t="shared" si="18"/>
        <v>31706.044864063639</v>
      </c>
    </row>
    <row r="52" spans="2:21" s="30" customFormat="1" outlineLevel="1" x14ac:dyDescent="0.25">
      <c r="B52" s="65"/>
      <c r="C52" s="60" t="s">
        <v>191</v>
      </c>
      <c r="D52" s="62"/>
      <c r="E52" s="62"/>
      <c r="F52" s="62"/>
      <c r="G52" s="250"/>
      <c r="H52" s="218">
        <v>2569.08</v>
      </c>
      <c r="I52" s="195">
        <v>5000</v>
      </c>
      <c r="J52" s="64">
        <f t="shared" si="19"/>
        <v>5100</v>
      </c>
      <c r="K52" s="64">
        <f t="shared" si="19"/>
        <v>5202</v>
      </c>
      <c r="L52" s="64">
        <f t="shared" si="19"/>
        <v>5306.04</v>
      </c>
      <c r="M52" s="64">
        <f t="shared" si="19"/>
        <v>5412.1607999999997</v>
      </c>
      <c r="N52" s="64">
        <f t="shared" si="19"/>
        <v>5520.4040159999995</v>
      </c>
      <c r="O52" s="64">
        <f t="shared" si="19"/>
        <v>5630.8120963199999</v>
      </c>
      <c r="P52" s="64">
        <f t="shared" si="19"/>
        <v>5743.4283382464</v>
      </c>
      <c r="Q52" s="64">
        <f t="shared" si="19"/>
        <v>5858.2969050113279</v>
      </c>
      <c r="R52" s="64">
        <f t="shared" si="18"/>
        <v>5975.4628431115543</v>
      </c>
      <c r="S52" s="64">
        <f t="shared" si="18"/>
        <v>6094.9720999737856</v>
      </c>
      <c r="T52" s="64">
        <f t="shared" si="18"/>
        <v>6216.8715419732616</v>
      </c>
      <c r="U52" s="87">
        <f t="shared" si="18"/>
        <v>6341.2089728127266</v>
      </c>
    </row>
    <row r="53" spans="2:21" s="30" customFormat="1" outlineLevel="1" x14ac:dyDescent="0.25">
      <c r="B53" s="65"/>
      <c r="C53" s="217" t="s">
        <v>217</v>
      </c>
      <c r="D53" s="62"/>
      <c r="E53" s="62"/>
      <c r="F53" s="62"/>
      <c r="G53" s="63"/>
      <c r="H53" s="218">
        <f>8002+122.4+2311+151.5</f>
        <v>10586.9</v>
      </c>
      <c r="I53" s="195">
        <v>12500</v>
      </c>
      <c r="J53" s="64">
        <f t="shared" ref="J53:Q53" si="20">I53*(1+$F$25)</f>
        <v>12750</v>
      </c>
      <c r="K53" s="64">
        <f t="shared" si="20"/>
        <v>13005</v>
      </c>
      <c r="L53" s="64">
        <f t="shared" si="20"/>
        <v>13265.1</v>
      </c>
      <c r="M53" s="64">
        <f t="shared" si="20"/>
        <v>13530.402</v>
      </c>
      <c r="N53" s="64">
        <f t="shared" si="20"/>
        <v>13801.010040000001</v>
      </c>
      <c r="O53" s="64">
        <f t="shared" si="20"/>
        <v>14077.030240800001</v>
      </c>
      <c r="P53" s="64">
        <f t="shared" si="20"/>
        <v>14358.570845616001</v>
      </c>
      <c r="Q53" s="64">
        <f t="shared" si="20"/>
        <v>14645.742262528322</v>
      </c>
      <c r="R53" s="64">
        <f t="shared" si="18"/>
        <v>14938.657107778889</v>
      </c>
      <c r="S53" s="64">
        <f t="shared" si="18"/>
        <v>15237.430249934467</v>
      </c>
      <c r="T53" s="64">
        <f t="shared" si="18"/>
        <v>15542.178854933156</v>
      </c>
      <c r="U53" s="87">
        <f t="shared" si="18"/>
        <v>15853.022432031819</v>
      </c>
    </row>
    <row r="54" spans="2:21" s="30" customFormat="1" outlineLevel="1" x14ac:dyDescent="0.25">
      <c r="B54" s="65"/>
      <c r="C54" s="217" t="s">
        <v>205</v>
      </c>
      <c r="D54" s="62"/>
      <c r="E54" s="62"/>
      <c r="F54" s="62"/>
      <c r="G54" s="250"/>
      <c r="H54" s="218">
        <v>3205.77</v>
      </c>
      <c r="I54" s="195">
        <v>6000</v>
      </c>
      <c r="J54" s="64">
        <f t="shared" ref="J54:Q54" si="21">I54*(1+$F$25)</f>
        <v>6120</v>
      </c>
      <c r="K54" s="64">
        <f t="shared" si="21"/>
        <v>6242.4000000000005</v>
      </c>
      <c r="L54" s="64">
        <f t="shared" si="21"/>
        <v>6367.2480000000005</v>
      </c>
      <c r="M54" s="64">
        <f t="shared" si="21"/>
        <v>6494.5929600000009</v>
      </c>
      <c r="N54" s="64">
        <f t="shared" si="21"/>
        <v>6624.4848192000009</v>
      </c>
      <c r="O54" s="64">
        <f t="shared" si="21"/>
        <v>6756.974515584001</v>
      </c>
      <c r="P54" s="64">
        <f t="shared" si="21"/>
        <v>6892.1140058956807</v>
      </c>
      <c r="Q54" s="64">
        <f t="shared" si="21"/>
        <v>7029.9562860135948</v>
      </c>
      <c r="R54" s="64">
        <f t="shared" si="18"/>
        <v>7170.555411733867</v>
      </c>
      <c r="S54" s="64">
        <f t="shared" si="18"/>
        <v>7313.9665199685442</v>
      </c>
      <c r="T54" s="64">
        <f t="shared" si="18"/>
        <v>7460.2458503679154</v>
      </c>
      <c r="U54" s="87">
        <f t="shared" si="18"/>
        <v>7609.4507673752742</v>
      </c>
    </row>
    <row r="55" spans="2:21" s="30" customFormat="1" outlineLevel="1" x14ac:dyDescent="0.25">
      <c r="B55" s="65"/>
      <c r="C55" s="60" t="s">
        <v>37</v>
      </c>
      <c r="D55" s="62"/>
      <c r="E55" s="62"/>
      <c r="F55" s="62"/>
      <c r="G55" s="250"/>
      <c r="H55" s="218">
        <v>7531.67</v>
      </c>
      <c r="I55" s="195">
        <v>12000</v>
      </c>
      <c r="J55" s="64">
        <f t="shared" ref="J55:Q55" si="22">I55*(1+$F$25)</f>
        <v>12240</v>
      </c>
      <c r="K55" s="64">
        <f t="shared" si="22"/>
        <v>12484.800000000001</v>
      </c>
      <c r="L55" s="64">
        <f t="shared" si="22"/>
        <v>12734.496000000001</v>
      </c>
      <c r="M55" s="64">
        <f t="shared" si="22"/>
        <v>12989.185920000002</v>
      </c>
      <c r="N55" s="64">
        <f t="shared" si="22"/>
        <v>13248.969638400002</v>
      </c>
      <c r="O55" s="64">
        <f t="shared" si="22"/>
        <v>13513.949031168002</v>
      </c>
      <c r="P55" s="64">
        <f t="shared" si="22"/>
        <v>13784.228011791361</v>
      </c>
      <c r="Q55" s="64">
        <f t="shared" si="22"/>
        <v>14059.91257202719</v>
      </c>
      <c r="R55" s="64">
        <f t="shared" ref="R55:U58" si="23">Q55*(1+$F$25)</f>
        <v>14341.110823467734</v>
      </c>
      <c r="S55" s="64">
        <f t="shared" si="23"/>
        <v>14627.933039937088</v>
      </c>
      <c r="T55" s="64">
        <f t="shared" si="23"/>
        <v>14920.491700735831</v>
      </c>
      <c r="U55" s="87">
        <f t="shared" si="23"/>
        <v>15218.901534750548</v>
      </c>
    </row>
    <row r="56" spans="2:21" s="30" customFormat="1" outlineLevel="1" x14ac:dyDescent="0.25">
      <c r="B56" s="65"/>
      <c r="C56" s="217" t="s">
        <v>45</v>
      </c>
      <c r="D56" s="62"/>
      <c r="E56" s="62"/>
      <c r="F56" s="62"/>
      <c r="G56" s="250"/>
      <c r="H56" s="178">
        <v>38728</v>
      </c>
      <c r="I56" s="195">
        <v>38728</v>
      </c>
      <c r="J56" s="64">
        <v>38728</v>
      </c>
      <c r="K56" s="64">
        <v>38728</v>
      </c>
      <c r="L56" s="64">
        <v>38728</v>
      </c>
      <c r="M56" s="64">
        <v>38728</v>
      </c>
      <c r="N56" s="64">
        <v>38728</v>
      </c>
      <c r="O56" s="64">
        <v>38728</v>
      </c>
      <c r="P56" s="64">
        <v>38728</v>
      </c>
      <c r="Q56" s="64">
        <v>38728</v>
      </c>
      <c r="R56" s="64">
        <v>38728</v>
      </c>
      <c r="S56" s="64">
        <v>38728</v>
      </c>
      <c r="T56" s="64">
        <v>38728</v>
      </c>
      <c r="U56" s="64">
        <v>38728</v>
      </c>
    </row>
    <row r="57" spans="2:21" s="30" customFormat="1" outlineLevel="1" x14ac:dyDescent="0.25">
      <c r="B57" s="59"/>
      <c r="C57" s="217" t="s">
        <v>216</v>
      </c>
      <c r="D57" s="62"/>
      <c r="E57" s="62"/>
      <c r="F57" s="62"/>
      <c r="G57" s="250"/>
      <c r="H57" s="178">
        <v>500</v>
      </c>
      <c r="I57" s="195">
        <v>1000</v>
      </c>
      <c r="J57" s="64">
        <f t="shared" ref="J57:Q57" si="24">I57*(1+$F$25)</f>
        <v>1020</v>
      </c>
      <c r="K57" s="64">
        <f t="shared" si="24"/>
        <v>1040.4000000000001</v>
      </c>
      <c r="L57" s="64">
        <f t="shared" si="24"/>
        <v>1061.2080000000001</v>
      </c>
      <c r="M57" s="64">
        <f t="shared" si="24"/>
        <v>1082.4321600000001</v>
      </c>
      <c r="N57" s="64">
        <f t="shared" si="24"/>
        <v>1104.0808032</v>
      </c>
      <c r="O57" s="64">
        <f t="shared" si="24"/>
        <v>1126.1624192639999</v>
      </c>
      <c r="P57" s="64">
        <f t="shared" si="24"/>
        <v>1148.68566764928</v>
      </c>
      <c r="Q57" s="64">
        <f t="shared" si="24"/>
        <v>1171.6593810022657</v>
      </c>
      <c r="R57" s="64">
        <f t="shared" si="23"/>
        <v>1195.0925686223111</v>
      </c>
      <c r="S57" s="64">
        <f t="shared" si="23"/>
        <v>1218.9944199947574</v>
      </c>
      <c r="T57" s="64">
        <f t="shared" si="23"/>
        <v>1243.3743083946526</v>
      </c>
      <c r="U57" s="87">
        <f t="shared" si="23"/>
        <v>1268.2417945625457</v>
      </c>
    </row>
    <row r="58" spans="2:21" s="19" customFormat="1" ht="15" outlineLevel="1" x14ac:dyDescent="0.4">
      <c r="B58" s="59"/>
      <c r="C58" s="60" t="s">
        <v>192</v>
      </c>
      <c r="D58" s="62"/>
      <c r="E58" s="62"/>
      <c r="F58" s="62"/>
      <c r="G58" s="63"/>
      <c r="H58" s="179">
        <f>450+675+30.68+17.9</f>
        <v>1173.5800000000002</v>
      </c>
      <c r="I58" s="196">
        <v>2500</v>
      </c>
      <c r="J58" s="15">
        <f t="shared" ref="J58:Q58" si="25">I58*(1+$F$25)</f>
        <v>2550</v>
      </c>
      <c r="K58" s="15">
        <f t="shared" si="25"/>
        <v>2601</v>
      </c>
      <c r="L58" s="15">
        <f t="shared" si="25"/>
        <v>2653.02</v>
      </c>
      <c r="M58" s="15">
        <f t="shared" si="25"/>
        <v>2706.0803999999998</v>
      </c>
      <c r="N58" s="15">
        <f t="shared" si="25"/>
        <v>2760.2020079999998</v>
      </c>
      <c r="O58" s="15">
        <f t="shared" si="25"/>
        <v>2815.40604816</v>
      </c>
      <c r="P58" s="15">
        <f t="shared" si="25"/>
        <v>2871.7141691232</v>
      </c>
      <c r="Q58" s="15">
        <f t="shared" si="25"/>
        <v>2929.148452505664</v>
      </c>
      <c r="R58" s="15">
        <f t="shared" si="23"/>
        <v>2987.7314215557772</v>
      </c>
      <c r="S58" s="15">
        <f t="shared" si="23"/>
        <v>3047.4860499868928</v>
      </c>
      <c r="T58" s="15">
        <f t="shared" si="23"/>
        <v>3108.4357709866308</v>
      </c>
      <c r="U58" s="16">
        <f t="shared" si="23"/>
        <v>3170.6044864063633</v>
      </c>
    </row>
    <row r="59" spans="2:21" s="115" customFormat="1" x14ac:dyDescent="0.25">
      <c r="B59" s="4"/>
      <c r="C59" s="17" t="s">
        <v>43</v>
      </c>
      <c r="D59" s="1"/>
      <c r="E59" s="1"/>
      <c r="F59" s="1"/>
      <c r="G59" s="113"/>
      <c r="H59" s="180">
        <f t="shared" ref="H59:U59" si="26">SUM(H48:H58)</f>
        <v>155021.35</v>
      </c>
      <c r="I59" s="197">
        <f t="shared" si="26"/>
        <v>187728</v>
      </c>
      <c r="J59" s="114">
        <f t="shared" si="26"/>
        <v>190708</v>
      </c>
      <c r="K59" s="114">
        <f t="shared" si="26"/>
        <v>193747.59999999998</v>
      </c>
      <c r="L59" s="114">
        <f t="shared" si="26"/>
        <v>196847.992</v>
      </c>
      <c r="M59" s="114">
        <f t="shared" si="26"/>
        <v>200010.39184</v>
      </c>
      <c r="N59" s="114">
        <f t="shared" si="26"/>
        <v>203236.03967680002</v>
      </c>
      <c r="O59" s="114">
        <f t="shared" si="26"/>
        <v>206526.20047033601</v>
      </c>
      <c r="P59" s="114">
        <f t="shared" si="26"/>
        <v>209882.16447974273</v>
      </c>
      <c r="Q59" s="114">
        <f t="shared" si="26"/>
        <v>213305.24776933761</v>
      </c>
      <c r="R59" s="114">
        <f t="shared" si="26"/>
        <v>216796.79272472434</v>
      </c>
      <c r="S59" s="114">
        <f t="shared" si="26"/>
        <v>220358.16857921885</v>
      </c>
      <c r="T59" s="114">
        <f t="shared" si="26"/>
        <v>223990.77195080323</v>
      </c>
      <c r="U59" s="129">
        <f t="shared" si="26"/>
        <v>227696.02738981927</v>
      </c>
    </row>
    <row r="60" spans="2:21" s="30" customFormat="1" x14ac:dyDescent="0.25">
      <c r="B60" s="58" t="s">
        <v>34</v>
      </c>
      <c r="C60" s="36"/>
      <c r="D60" s="36"/>
      <c r="E60" s="36"/>
      <c r="F60" s="36"/>
      <c r="G60" s="40"/>
      <c r="H60" s="173"/>
      <c r="I60" s="189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68"/>
    </row>
    <row r="61" spans="2:21" s="30" customFormat="1" ht="4.5" customHeight="1" x14ac:dyDescent="0.25">
      <c r="B61" s="38"/>
      <c r="C61" s="36"/>
      <c r="D61" s="36"/>
      <c r="E61" s="36"/>
      <c r="F61" s="36"/>
      <c r="G61" s="40"/>
      <c r="H61" s="173"/>
      <c r="I61" s="189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68"/>
    </row>
    <row r="62" spans="2:21" s="30" customFormat="1" hidden="1" outlineLevel="1" x14ac:dyDescent="0.25">
      <c r="B62" s="59"/>
      <c r="C62" s="60" t="s">
        <v>51</v>
      </c>
      <c r="D62" s="62"/>
      <c r="E62" s="62"/>
      <c r="F62" s="62"/>
      <c r="G62" s="63"/>
      <c r="H62" s="178">
        <v>0</v>
      </c>
      <c r="I62" s="195">
        <f t="shared" ref="I62:Q62" si="27">H62*(1+$F$25)</f>
        <v>0</v>
      </c>
      <c r="J62" s="64">
        <f t="shared" si="27"/>
        <v>0</v>
      </c>
      <c r="K62" s="64">
        <f t="shared" si="27"/>
        <v>0</v>
      </c>
      <c r="L62" s="64">
        <f t="shared" si="27"/>
        <v>0</v>
      </c>
      <c r="M62" s="64">
        <f t="shared" si="27"/>
        <v>0</v>
      </c>
      <c r="N62" s="64">
        <f t="shared" si="27"/>
        <v>0</v>
      </c>
      <c r="O62" s="64">
        <f t="shared" si="27"/>
        <v>0</v>
      </c>
      <c r="P62" s="64">
        <f t="shared" si="27"/>
        <v>0</v>
      </c>
      <c r="Q62" s="64">
        <f t="shared" si="27"/>
        <v>0</v>
      </c>
      <c r="R62" s="64">
        <f t="shared" ref="R62:U74" si="28">Q62*(1+$F$25)</f>
        <v>0</v>
      </c>
      <c r="S62" s="64">
        <f t="shared" si="28"/>
        <v>0</v>
      </c>
      <c r="T62" s="64">
        <f t="shared" si="28"/>
        <v>0</v>
      </c>
      <c r="U62" s="87">
        <f t="shared" si="28"/>
        <v>0</v>
      </c>
    </row>
    <row r="63" spans="2:21" s="30" customFormat="1" hidden="1" outlineLevel="1" x14ac:dyDescent="0.25">
      <c r="B63" s="59"/>
      <c r="C63" s="60" t="s">
        <v>52</v>
      </c>
      <c r="D63" s="62"/>
      <c r="E63" s="62"/>
      <c r="F63" s="62"/>
      <c r="G63" s="63"/>
      <c r="H63" s="178">
        <v>0</v>
      </c>
      <c r="I63" s="195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87"/>
    </row>
    <row r="64" spans="2:21" s="30" customFormat="1" hidden="1" outlineLevel="1" x14ac:dyDescent="0.25">
      <c r="B64" s="59"/>
      <c r="C64" s="60" t="s">
        <v>36</v>
      </c>
      <c r="D64" s="62"/>
      <c r="E64" s="62"/>
      <c r="F64" s="62"/>
      <c r="G64" s="63"/>
      <c r="H64" s="178">
        <v>0</v>
      </c>
      <c r="I64" s="195">
        <f t="shared" ref="I64:Q64" si="29">H64*(1+$F$25)</f>
        <v>0</v>
      </c>
      <c r="J64" s="64">
        <f t="shared" si="29"/>
        <v>0</v>
      </c>
      <c r="K64" s="64">
        <f t="shared" si="29"/>
        <v>0</v>
      </c>
      <c r="L64" s="64">
        <f t="shared" si="29"/>
        <v>0</v>
      </c>
      <c r="M64" s="64">
        <f t="shared" si="29"/>
        <v>0</v>
      </c>
      <c r="N64" s="64">
        <f t="shared" si="29"/>
        <v>0</v>
      </c>
      <c r="O64" s="64">
        <f t="shared" si="29"/>
        <v>0</v>
      </c>
      <c r="P64" s="64">
        <f t="shared" si="29"/>
        <v>0</v>
      </c>
      <c r="Q64" s="64">
        <f t="shared" si="29"/>
        <v>0</v>
      </c>
      <c r="R64" s="64">
        <f t="shared" si="28"/>
        <v>0</v>
      </c>
      <c r="S64" s="64">
        <f t="shared" si="28"/>
        <v>0</v>
      </c>
      <c r="T64" s="64">
        <f t="shared" si="28"/>
        <v>0</v>
      </c>
      <c r="U64" s="87">
        <f t="shared" si="28"/>
        <v>0</v>
      </c>
    </row>
    <row r="65" spans="2:23" s="30" customFormat="1" hidden="1" outlineLevel="1" x14ac:dyDescent="0.25">
      <c r="B65" s="59"/>
      <c r="C65" s="60" t="s">
        <v>193</v>
      </c>
      <c r="D65" s="62"/>
      <c r="E65" s="62"/>
      <c r="F65" s="62"/>
      <c r="G65" s="63"/>
      <c r="H65" s="178">
        <v>0</v>
      </c>
      <c r="I65" s="195">
        <f t="shared" ref="I65:Q65" si="30">H65*(1+$F$25)</f>
        <v>0</v>
      </c>
      <c r="J65" s="64">
        <f t="shared" si="30"/>
        <v>0</v>
      </c>
      <c r="K65" s="64">
        <f t="shared" si="30"/>
        <v>0</v>
      </c>
      <c r="L65" s="64">
        <f t="shared" si="30"/>
        <v>0</v>
      </c>
      <c r="M65" s="64">
        <f t="shared" si="30"/>
        <v>0</v>
      </c>
      <c r="N65" s="64">
        <f t="shared" si="30"/>
        <v>0</v>
      </c>
      <c r="O65" s="64">
        <f t="shared" si="30"/>
        <v>0</v>
      </c>
      <c r="P65" s="64">
        <f t="shared" si="30"/>
        <v>0</v>
      </c>
      <c r="Q65" s="64">
        <f t="shared" si="30"/>
        <v>0</v>
      </c>
      <c r="R65" s="64">
        <f t="shared" si="28"/>
        <v>0</v>
      </c>
      <c r="S65" s="64">
        <f t="shared" si="28"/>
        <v>0</v>
      </c>
      <c r="T65" s="64">
        <f t="shared" si="28"/>
        <v>0</v>
      </c>
      <c r="U65" s="87">
        <f t="shared" si="28"/>
        <v>0</v>
      </c>
    </row>
    <row r="66" spans="2:23" s="30" customFormat="1" hidden="1" outlineLevel="1" x14ac:dyDescent="0.25">
      <c r="B66" s="59"/>
      <c r="C66" s="60" t="s">
        <v>24</v>
      </c>
      <c r="D66" s="62"/>
      <c r="E66" s="62"/>
      <c r="F66" s="62"/>
      <c r="G66" s="63"/>
      <c r="H66" s="178">
        <v>0</v>
      </c>
      <c r="I66" s="195">
        <f t="shared" ref="I66:Q67" si="31">H66*(1+$F$25)</f>
        <v>0</v>
      </c>
      <c r="J66" s="64">
        <f t="shared" si="31"/>
        <v>0</v>
      </c>
      <c r="K66" s="64">
        <f t="shared" si="31"/>
        <v>0</v>
      </c>
      <c r="L66" s="64">
        <f t="shared" si="31"/>
        <v>0</v>
      </c>
      <c r="M66" s="64">
        <f t="shared" si="31"/>
        <v>0</v>
      </c>
      <c r="N66" s="64">
        <f t="shared" si="31"/>
        <v>0</v>
      </c>
      <c r="O66" s="64">
        <f t="shared" si="31"/>
        <v>0</v>
      </c>
      <c r="P66" s="64">
        <f t="shared" si="31"/>
        <v>0</v>
      </c>
      <c r="Q66" s="64">
        <f t="shared" si="31"/>
        <v>0</v>
      </c>
      <c r="R66" s="64">
        <f t="shared" si="28"/>
        <v>0</v>
      </c>
      <c r="S66" s="64">
        <f t="shared" si="28"/>
        <v>0</v>
      </c>
      <c r="T66" s="64">
        <f t="shared" si="28"/>
        <v>0</v>
      </c>
      <c r="U66" s="87">
        <f t="shared" si="28"/>
        <v>0</v>
      </c>
    </row>
    <row r="67" spans="2:23" s="30" customFormat="1" hidden="1" outlineLevel="1" x14ac:dyDescent="0.25">
      <c r="B67" s="59"/>
      <c r="C67" s="60" t="s">
        <v>6</v>
      </c>
      <c r="D67" s="62"/>
      <c r="E67" s="62"/>
      <c r="F67" s="62"/>
      <c r="G67" s="63"/>
      <c r="H67" s="178">
        <v>0</v>
      </c>
      <c r="I67" s="195">
        <f t="shared" si="31"/>
        <v>0</v>
      </c>
      <c r="J67" s="64">
        <f t="shared" si="31"/>
        <v>0</v>
      </c>
      <c r="K67" s="64">
        <f t="shared" si="31"/>
        <v>0</v>
      </c>
      <c r="L67" s="64">
        <f t="shared" si="31"/>
        <v>0</v>
      </c>
      <c r="M67" s="64">
        <f t="shared" si="31"/>
        <v>0</v>
      </c>
      <c r="N67" s="64">
        <f t="shared" si="31"/>
        <v>0</v>
      </c>
      <c r="O67" s="64">
        <f t="shared" si="31"/>
        <v>0</v>
      </c>
      <c r="P67" s="64">
        <f t="shared" si="31"/>
        <v>0</v>
      </c>
      <c r="Q67" s="64">
        <f t="shared" si="31"/>
        <v>0</v>
      </c>
      <c r="R67" s="64">
        <f t="shared" si="28"/>
        <v>0</v>
      </c>
      <c r="S67" s="64">
        <f t="shared" si="28"/>
        <v>0</v>
      </c>
      <c r="T67" s="64">
        <f t="shared" si="28"/>
        <v>0</v>
      </c>
      <c r="U67" s="87">
        <f t="shared" si="28"/>
        <v>0</v>
      </c>
    </row>
    <row r="68" spans="2:23" s="30" customFormat="1" hidden="1" outlineLevel="1" x14ac:dyDescent="0.25">
      <c r="B68" s="59"/>
      <c r="C68" s="60" t="s">
        <v>30</v>
      </c>
      <c r="D68" s="62"/>
      <c r="E68" s="62"/>
      <c r="F68" s="62"/>
      <c r="G68" s="63"/>
      <c r="H68" s="178">
        <v>0</v>
      </c>
      <c r="I68" s="195">
        <f t="shared" ref="I68:Q68" si="32">H68*(1+$F$25)</f>
        <v>0</v>
      </c>
      <c r="J68" s="64">
        <f t="shared" si="32"/>
        <v>0</v>
      </c>
      <c r="K68" s="64">
        <f t="shared" si="32"/>
        <v>0</v>
      </c>
      <c r="L68" s="64">
        <f t="shared" si="32"/>
        <v>0</v>
      </c>
      <c r="M68" s="64">
        <f t="shared" si="32"/>
        <v>0</v>
      </c>
      <c r="N68" s="64">
        <f t="shared" si="32"/>
        <v>0</v>
      </c>
      <c r="O68" s="64">
        <f t="shared" si="32"/>
        <v>0</v>
      </c>
      <c r="P68" s="64">
        <f t="shared" si="32"/>
        <v>0</v>
      </c>
      <c r="Q68" s="64">
        <f t="shared" si="32"/>
        <v>0</v>
      </c>
      <c r="R68" s="64">
        <f t="shared" si="28"/>
        <v>0</v>
      </c>
      <c r="S68" s="64">
        <f t="shared" si="28"/>
        <v>0</v>
      </c>
      <c r="T68" s="64">
        <f t="shared" si="28"/>
        <v>0</v>
      </c>
      <c r="U68" s="87">
        <f t="shared" si="28"/>
        <v>0</v>
      </c>
    </row>
    <row r="69" spans="2:23" s="30" customFormat="1" hidden="1" outlineLevel="1" x14ac:dyDescent="0.25">
      <c r="B69" s="59"/>
      <c r="C69" s="60" t="s">
        <v>31</v>
      </c>
      <c r="D69" s="62"/>
      <c r="E69" s="62"/>
      <c r="F69" s="62"/>
      <c r="G69" s="63"/>
      <c r="H69" s="178">
        <v>0</v>
      </c>
      <c r="I69" s="195">
        <f t="shared" ref="I69:Q69" si="33">H69*(1+$F$25)</f>
        <v>0</v>
      </c>
      <c r="J69" s="64">
        <f t="shared" si="33"/>
        <v>0</v>
      </c>
      <c r="K69" s="64">
        <f t="shared" si="33"/>
        <v>0</v>
      </c>
      <c r="L69" s="64">
        <f t="shared" si="33"/>
        <v>0</v>
      </c>
      <c r="M69" s="64">
        <f t="shared" si="33"/>
        <v>0</v>
      </c>
      <c r="N69" s="64">
        <f t="shared" si="33"/>
        <v>0</v>
      </c>
      <c r="O69" s="64">
        <f t="shared" si="33"/>
        <v>0</v>
      </c>
      <c r="P69" s="64">
        <f t="shared" si="33"/>
        <v>0</v>
      </c>
      <c r="Q69" s="64">
        <f t="shared" si="33"/>
        <v>0</v>
      </c>
      <c r="R69" s="64">
        <f t="shared" si="28"/>
        <v>0</v>
      </c>
      <c r="S69" s="64">
        <f t="shared" si="28"/>
        <v>0</v>
      </c>
      <c r="T69" s="64">
        <f t="shared" si="28"/>
        <v>0</v>
      </c>
      <c r="U69" s="87">
        <f t="shared" si="28"/>
        <v>0</v>
      </c>
    </row>
    <row r="70" spans="2:23" s="30" customFormat="1" hidden="1" outlineLevel="1" x14ac:dyDescent="0.25">
      <c r="B70" s="59"/>
      <c r="C70" s="60" t="s">
        <v>25</v>
      </c>
      <c r="D70" s="62"/>
      <c r="E70" s="62"/>
      <c r="F70" s="62"/>
      <c r="G70" s="63"/>
      <c r="H70" s="178">
        <v>0</v>
      </c>
      <c r="I70" s="195">
        <f t="shared" ref="I70:Q70" si="34">H70*(1+$F$25)</f>
        <v>0</v>
      </c>
      <c r="J70" s="64">
        <f t="shared" si="34"/>
        <v>0</v>
      </c>
      <c r="K70" s="64">
        <f t="shared" si="34"/>
        <v>0</v>
      </c>
      <c r="L70" s="64">
        <f t="shared" si="34"/>
        <v>0</v>
      </c>
      <c r="M70" s="64">
        <f t="shared" si="34"/>
        <v>0</v>
      </c>
      <c r="N70" s="64">
        <f t="shared" si="34"/>
        <v>0</v>
      </c>
      <c r="O70" s="64">
        <f t="shared" si="34"/>
        <v>0</v>
      </c>
      <c r="P70" s="64">
        <f t="shared" si="34"/>
        <v>0</v>
      </c>
      <c r="Q70" s="64">
        <f t="shared" si="34"/>
        <v>0</v>
      </c>
      <c r="R70" s="64">
        <f t="shared" si="28"/>
        <v>0</v>
      </c>
      <c r="S70" s="64">
        <f t="shared" si="28"/>
        <v>0</v>
      </c>
      <c r="T70" s="64">
        <f t="shared" si="28"/>
        <v>0</v>
      </c>
      <c r="U70" s="87">
        <f t="shared" si="28"/>
        <v>0</v>
      </c>
    </row>
    <row r="71" spans="2:23" s="30" customFormat="1" hidden="1" outlineLevel="1" x14ac:dyDescent="0.25">
      <c r="B71" s="59"/>
      <c r="C71" s="60" t="s">
        <v>26</v>
      </c>
      <c r="D71" s="62"/>
      <c r="E71" s="62"/>
      <c r="F71" s="62"/>
      <c r="G71" s="63"/>
      <c r="H71" s="178">
        <v>0</v>
      </c>
      <c r="I71" s="195">
        <f t="shared" ref="I71:Q71" si="35">H71*(1+$F$25)</f>
        <v>0</v>
      </c>
      <c r="J71" s="64">
        <f t="shared" si="35"/>
        <v>0</v>
      </c>
      <c r="K71" s="64">
        <f t="shared" si="35"/>
        <v>0</v>
      </c>
      <c r="L71" s="64">
        <f t="shared" si="35"/>
        <v>0</v>
      </c>
      <c r="M71" s="64">
        <f t="shared" si="35"/>
        <v>0</v>
      </c>
      <c r="N71" s="64">
        <f t="shared" si="35"/>
        <v>0</v>
      </c>
      <c r="O71" s="64">
        <f t="shared" si="35"/>
        <v>0</v>
      </c>
      <c r="P71" s="64">
        <f t="shared" si="35"/>
        <v>0</v>
      </c>
      <c r="Q71" s="64">
        <f t="shared" si="35"/>
        <v>0</v>
      </c>
      <c r="R71" s="64">
        <f t="shared" si="28"/>
        <v>0</v>
      </c>
      <c r="S71" s="64">
        <f t="shared" si="28"/>
        <v>0</v>
      </c>
      <c r="T71" s="64">
        <f t="shared" si="28"/>
        <v>0</v>
      </c>
      <c r="U71" s="87">
        <f t="shared" si="28"/>
        <v>0</v>
      </c>
    </row>
    <row r="72" spans="2:23" s="30" customFormat="1" hidden="1" outlineLevel="1" x14ac:dyDescent="0.25">
      <c r="B72" s="59"/>
      <c r="C72" s="60" t="s">
        <v>27</v>
      </c>
      <c r="D72" s="62"/>
      <c r="E72" s="62"/>
      <c r="F72" s="62"/>
      <c r="G72" s="63"/>
      <c r="H72" s="178">
        <v>0</v>
      </c>
      <c r="I72" s="195">
        <f t="shared" ref="I72:Q72" si="36">H72*(1+$F$25)</f>
        <v>0</v>
      </c>
      <c r="J72" s="64">
        <f t="shared" si="36"/>
        <v>0</v>
      </c>
      <c r="K72" s="64">
        <f t="shared" si="36"/>
        <v>0</v>
      </c>
      <c r="L72" s="64">
        <f t="shared" si="36"/>
        <v>0</v>
      </c>
      <c r="M72" s="64">
        <f t="shared" si="36"/>
        <v>0</v>
      </c>
      <c r="N72" s="64">
        <f t="shared" si="36"/>
        <v>0</v>
      </c>
      <c r="O72" s="64">
        <f t="shared" si="36"/>
        <v>0</v>
      </c>
      <c r="P72" s="64">
        <f t="shared" si="36"/>
        <v>0</v>
      </c>
      <c r="Q72" s="64">
        <f t="shared" si="36"/>
        <v>0</v>
      </c>
      <c r="R72" s="64">
        <f t="shared" si="28"/>
        <v>0</v>
      </c>
      <c r="S72" s="64">
        <f t="shared" si="28"/>
        <v>0</v>
      </c>
      <c r="T72" s="64">
        <f t="shared" si="28"/>
        <v>0</v>
      </c>
      <c r="U72" s="87">
        <f t="shared" si="28"/>
        <v>0</v>
      </c>
    </row>
    <row r="73" spans="2:23" s="30" customFormat="1" hidden="1" outlineLevel="1" x14ac:dyDescent="0.25">
      <c r="B73" s="59"/>
      <c r="C73" s="60" t="s">
        <v>28</v>
      </c>
      <c r="D73" s="62"/>
      <c r="E73" s="62"/>
      <c r="F73" s="62"/>
      <c r="G73" s="63"/>
      <c r="H73" s="178">
        <v>0</v>
      </c>
      <c r="I73" s="195">
        <f t="shared" ref="I73:Q74" si="37">H73*(1+$F$25)</f>
        <v>0</v>
      </c>
      <c r="J73" s="64">
        <f t="shared" si="37"/>
        <v>0</v>
      </c>
      <c r="K73" s="64">
        <f t="shared" si="37"/>
        <v>0</v>
      </c>
      <c r="L73" s="64">
        <f t="shared" si="37"/>
        <v>0</v>
      </c>
      <c r="M73" s="64">
        <f t="shared" si="37"/>
        <v>0</v>
      </c>
      <c r="N73" s="64">
        <f t="shared" si="37"/>
        <v>0</v>
      </c>
      <c r="O73" s="64">
        <f t="shared" si="37"/>
        <v>0</v>
      </c>
      <c r="P73" s="64">
        <f t="shared" si="37"/>
        <v>0</v>
      </c>
      <c r="Q73" s="64">
        <f t="shared" si="37"/>
        <v>0</v>
      </c>
      <c r="R73" s="64">
        <f t="shared" si="28"/>
        <v>0</v>
      </c>
      <c r="S73" s="64">
        <f t="shared" si="28"/>
        <v>0</v>
      </c>
      <c r="T73" s="64">
        <f t="shared" si="28"/>
        <v>0</v>
      </c>
      <c r="U73" s="87">
        <f t="shared" si="28"/>
        <v>0</v>
      </c>
    </row>
    <row r="74" spans="2:23" s="19" customFormat="1" ht="15" hidden="1" outlineLevel="1" x14ac:dyDescent="0.4">
      <c r="B74" s="59"/>
      <c r="C74" s="60" t="s">
        <v>192</v>
      </c>
      <c r="D74" s="62"/>
      <c r="E74" s="62"/>
      <c r="F74" s="62"/>
      <c r="G74" s="63"/>
      <c r="H74" s="179">
        <v>0</v>
      </c>
      <c r="I74" s="196">
        <f t="shared" si="37"/>
        <v>0</v>
      </c>
      <c r="J74" s="15">
        <f t="shared" si="37"/>
        <v>0</v>
      </c>
      <c r="K74" s="15">
        <f t="shared" si="37"/>
        <v>0</v>
      </c>
      <c r="L74" s="15">
        <f t="shared" si="37"/>
        <v>0</v>
      </c>
      <c r="M74" s="15">
        <f t="shared" si="37"/>
        <v>0</v>
      </c>
      <c r="N74" s="15">
        <f t="shared" si="37"/>
        <v>0</v>
      </c>
      <c r="O74" s="15">
        <f t="shared" si="37"/>
        <v>0</v>
      </c>
      <c r="P74" s="15">
        <f t="shared" si="37"/>
        <v>0</v>
      </c>
      <c r="Q74" s="15">
        <f t="shared" si="37"/>
        <v>0</v>
      </c>
      <c r="R74" s="15">
        <f t="shared" si="28"/>
        <v>0</v>
      </c>
      <c r="S74" s="15">
        <f t="shared" si="28"/>
        <v>0</v>
      </c>
      <c r="T74" s="15">
        <f t="shared" si="28"/>
        <v>0</v>
      </c>
      <c r="U74" s="16">
        <f t="shared" si="28"/>
        <v>0</v>
      </c>
    </row>
    <row r="75" spans="2:23" s="30" customFormat="1" collapsed="1" x14ac:dyDescent="0.25">
      <c r="B75" s="58"/>
      <c r="C75" s="66" t="s">
        <v>43</v>
      </c>
      <c r="D75" s="36"/>
      <c r="E75" s="36"/>
      <c r="F75" s="36"/>
      <c r="G75" s="40"/>
      <c r="H75" s="173">
        <f t="shared" ref="H75:U75" si="38">SUM(H62:H74)</f>
        <v>0</v>
      </c>
      <c r="I75" s="189">
        <f t="shared" si="38"/>
        <v>0</v>
      </c>
      <c r="J75" s="41">
        <f t="shared" si="38"/>
        <v>0</v>
      </c>
      <c r="K75" s="41">
        <f t="shared" si="38"/>
        <v>0</v>
      </c>
      <c r="L75" s="41">
        <f t="shared" si="38"/>
        <v>0</v>
      </c>
      <c r="M75" s="41">
        <f t="shared" si="38"/>
        <v>0</v>
      </c>
      <c r="N75" s="41">
        <f t="shared" si="38"/>
        <v>0</v>
      </c>
      <c r="O75" s="41">
        <f t="shared" si="38"/>
        <v>0</v>
      </c>
      <c r="P75" s="41">
        <f t="shared" si="38"/>
        <v>0</v>
      </c>
      <c r="Q75" s="41">
        <f t="shared" si="38"/>
        <v>0</v>
      </c>
      <c r="R75" s="41">
        <f t="shared" si="38"/>
        <v>0</v>
      </c>
      <c r="S75" s="41">
        <f t="shared" si="38"/>
        <v>0</v>
      </c>
      <c r="T75" s="41">
        <f t="shared" si="38"/>
        <v>0</v>
      </c>
      <c r="U75" s="68">
        <f t="shared" si="38"/>
        <v>0</v>
      </c>
    </row>
    <row r="76" spans="2:23" s="30" customFormat="1" ht="6.75" customHeight="1" x14ac:dyDescent="0.25">
      <c r="B76" s="38"/>
      <c r="C76" s="36"/>
      <c r="D76" s="36"/>
      <c r="E76" s="36"/>
      <c r="F76" s="36"/>
      <c r="G76" s="40"/>
      <c r="H76" s="173"/>
      <c r="I76" s="189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68"/>
    </row>
    <row r="77" spans="2:23" s="30" customFormat="1" x14ac:dyDescent="0.25">
      <c r="B77" s="58" t="s">
        <v>44</v>
      </c>
      <c r="C77" s="36"/>
      <c r="D77" s="36"/>
      <c r="E77" s="36"/>
      <c r="F77" s="36"/>
      <c r="G77" s="40"/>
      <c r="H77" s="173">
        <v>0</v>
      </c>
      <c r="I77" s="189">
        <f t="shared" ref="I77:Q77" si="39">H77*(1+$F$25)</f>
        <v>0</v>
      </c>
      <c r="J77" s="41">
        <f t="shared" si="39"/>
        <v>0</v>
      </c>
      <c r="K77" s="41">
        <f t="shared" si="39"/>
        <v>0</v>
      </c>
      <c r="L77" s="41">
        <f t="shared" si="39"/>
        <v>0</v>
      </c>
      <c r="M77" s="41">
        <f t="shared" si="39"/>
        <v>0</v>
      </c>
      <c r="N77" s="41">
        <f t="shared" si="39"/>
        <v>0</v>
      </c>
      <c r="O77" s="41">
        <f t="shared" si="39"/>
        <v>0</v>
      </c>
      <c r="P77" s="41">
        <f t="shared" si="39"/>
        <v>0</v>
      </c>
      <c r="Q77" s="41">
        <f t="shared" si="39"/>
        <v>0</v>
      </c>
      <c r="R77" s="41">
        <f>Q77*(1+$F$25)</f>
        <v>0</v>
      </c>
      <c r="S77" s="41">
        <f>R77*(1+$F$25)</f>
        <v>0</v>
      </c>
      <c r="T77" s="41">
        <f>S77*(1+$F$25)</f>
        <v>0</v>
      </c>
      <c r="U77" s="68">
        <f>T77*(1+$F$25)</f>
        <v>0</v>
      </c>
    </row>
    <row r="78" spans="2:23" s="30" customFormat="1" ht="6.75" customHeight="1" x14ac:dyDescent="0.25">
      <c r="B78" s="69"/>
      <c r="C78" s="54"/>
      <c r="D78" s="54"/>
      <c r="E78" s="54"/>
      <c r="F78" s="55"/>
      <c r="G78" s="40"/>
      <c r="H78" s="173"/>
      <c r="I78" s="189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68"/>
    </row>
    <row r="79" spans="2:23" s="115" customFormat="1" x14ac:dyDescent="0.25">
      <c r="B79" s="5"/>
      <c r="C79" s="17" t="s">
        <v>8</v>
      </c>
      <c r="D79" s="2"/>
      <c r="E79" s="2"/>
      <c r="F79" s="2"/>
      <c r="G79" s="2"/>
      <c r="H79" s="117">
        <f t="shared" ref="H79:U79" si="40">SUM(H44+H59+H75+H77)</f>
        <v>535550.84000000008</v>
      </c>
      <c r="I79" s="117">
        <f t="shared" si="40"/>
        <v>642728</v>
      </c>
      <c r="J79" s="117">
        <f t="shared" si="40"/>
        <v>654808</v>
      </c>
      <c r="K79" s="117">
        <f t="shared" si="40"/>
        <v>667129.59999999986</v>
      </c>
      <c r="L79" s="117">
        <f t="shared" si="40"/>
        <v>679697.63199999998</v>
      </c>
      <c r="M79" s="117">
        <f t="shared" si="40"/>
        <v>692517.02463999996</v>
      </c>
      <c r="N79" s="117">
        <f t="shared" si="40"/>
        <v>705592.80513280001</v>
      </c>
      <c r="O79" s="117">
        <f t="shared" si="40"/>
        <v>718930.10123545607</v>
      </c>
      <c r="P79" s="117">
        <f t="shared" si="40"/>
        <v>732534.14326016512</v>
      </c>
      <c r="Q79" s="117">
        <f t="shared" si="40"/>
        <v>746410.26612536854</v>
      </c>
      <c r="R79" s="117">
        <f t="shared" si="40"/>
        <v>760563.91144787567</v>
      </c>
      <c r="S79" s="117">
        <f t="shared" si="40"/>
        <v>775000.62967683352</v>
      </c>
      <c r="T79" s="117">
        <f t="shared" si="40"/>
        <v>789726.0822703701</v>
      </c>
      <c r="U79" s="118">
        <f t="shared" si="40"/>
        <v>804746.04391577747</v>
      </c>
      <c r="W79" s="115" t="s">
        <v>204</v>
      </c>
    </row>
    <row r="80" spans="2:23" s="30" customFormat="1" ht="13.8" thickBot="1" x14ac:dyDescent="0.3">
      <c r="B80" s="38"/>
      <c r="C80" s="66" t="s">
        <v>10</v>
      </c>
      <c r="D80" s="45"/>
      <c r="E80" s="45"/>
      <c r="F80" s="45"/>
      <c r="G80" s="45"/>
      <c r="H80" s="200">
        <v>0</v>
      </c>
      <c r="I80" s="72">
        <v>0</v>
      </c>
      <c r="J80" s="72">
        <f t="shared" ref="J80:Q80" si="41">10%*J79</f>
        <v>65480.800000000003</v>
      </c>
      <c r="K80" s="72">
        <f t="shared" si="41"/>
        <v>66712.959999999992</v>
      </c>
      <c r="L80" s="72">
        <f t="shared" si="41"/>
        <v>67969.763200000001</v>
      </c>
      <c r="M80" s="72">
        <f t="shared" si="41"/>
        <v>69251.702464000002</v>
      </c>
      <c r="N80" s="72">
        <f t="shared" si="41"/>
        <v>70559.280513279999</v>
      </c>
      <c r="O80" s="72">
        <f t="shared" si="41"/>
        <v>71893.01012354561</v>
      </c>
      <c r="P80" s="72">
        <f t="shared" si="41"/>
        <v>73253.414326016515</v>
      </c>
      <c r="Q80" s="72">
        <f t="shared" si="41"/>
        <v>74641.026612536851</v>
      </c>
      <c r="R80" s="72">
        <f>10%*R79</f>
        <v>76056.391144787573</v>
      </c>
      <c r="S80" s="72">
        <f>10%*S79</f>
        <v>77500.062967683349</v>
      </c>
      <c r="T80" s="72">
        <f>10%*T79</f>
        <v>78972.60822703701</v>
      </c>
      <c r="U80" s="73">
        <f>10%*U79</f>
        <v>80474.604391577755</v>
      </c>
      <c r="W80" s="162">
        <f>SUM(I80:U80)</f>
        <v>872765.62397046457</v>
      </c>
    </row>
    <row r="81" spans="2:23" s="115" customFormat="1" ht="15.6" thickTop="1" x14ac:dyDescent="0.4">
      <c r="B81" s="3"/>
      <c r="C81" s="17" t="s">
        <v>11</v>
      </c>
      <c r="D81" s="2"/>
      <c r="E81" s="2"/>
      <c r="F81" s="2"/>
      <c r="G81" s="2"/>
      <c r="H81" s="119">
        <f t="shared" ref="H81:Q81" si="42">SUM(H79:H80)</f>
        <v>535550.84000000008</v>
      </c>
      <c r="I81" s="119">
        <f t="shared" si="42"/>
        <v>642728</v>
      </c>
      <c r="J81" s="119">
        <f t="shared" si="42"/>
        <v>720288.8</v>
      </c>
      <c r="K81" s="119">
        <f t="shared" si="42"/>
        <v>733842.55999999982</v>
      </c>
      <c r="L81" s="119">
        <f t="shared" si="42"/>
        <v>747667.39520000003</v>
      </c>
      <c r="M81" s="119">
        <f t="shared" si="42"/>
        <v>761768.72710399993</v>
      </c>
      <c r="N81" s="119">
        <f t="shared" si="42"/>
        <v>776152.08564607997</v>
      </c>
      <c r="O81" s="119">
        <f t="shared" si="42"/>
        <v>790823.11135900172</v>
      </c>
      <c r="P81" s="119">
        <f t="shared" si="42"/>
        <v>805787.55758618168</v>
      </c>
      <c r="Q81" s="119">
        <f t="shared" si="42"/>
        <v>821051.2927379054</v>
      </c>
      <c r="R81" s="119">
        <f>SUM(R79:R80)</f>
        <v>836620.30259266321</v>
      </c>
      <c r="S81" s="119">
        <f>SUM(S79:S80)</f>
        <v>852500.69264451682</v>
      </c>
      <c r="T81" s="119">
        <f>SUM(T79:T80)</f>
        <v>868698.69049740711</v>
      </c>
      <c r="U81" s="120">
        <f>SUM(U79:U80)</f>
        <v>885220.64830735524</v>
      </c>
      <c r="W81" s="208">
        <f>SUM(I93:U93)</f>
        <v>0</v>
      </c>
    </row>
    <row r="82" spans="2:23" s="30" customFormat="1" x14ac:dyDescent="0.25">
      <c r="B82" s="69"/>
      <c r="C82" s="45"/>
      <c r="D82" s="45"/>
      <c r="E82" s="45"/>
      <c r="F82" s="45"/>
      <c r="G82" s="45"/>
      <c r="H82" s="201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5"/>
      <c r="W82" s="207">
        <f>W80+W81</f>
        <v>872765.62397046457</v>
      </c>
    </row>
    <row r="83" spans="2:23" s="30" customFormat="1" ht="15.6" x14ac:dyDescent="0.3">
      <c r="B83" s="56" t="s">
        <v>19</v>
      </c>
      <c r="C83" s="77"/>
      <c r="D83" s="77"/>
      <c r="E83" s="77"/>
      <c r="F83" s="78"/>
      <c r="G83" s="79"/>
      <c r="H83" s="181">
        <v>2016</v>
      </c>
      <c r="I83" s="198">
        <v>2017</v>
      </c>
      <c r="J83" s="80">
        <f>I83+1</f>
        <v>2018</v>
      </c>
      <c r="K83" s="80">
        <f t="shared" ref="K83:U83" si="43">J83+1</f>
        <v>2019</v>
      </c>
      <c r="L83" s="80">
        <f t="shared" si="43"/>
        <v>2020</v>
      </c>
      <c r="M83" s="80">
        <f t="shared" si="43"/>
        <v>2021</v>
      </c>
      <c r="N83" s="80">
        <f t="shared" si="43"/>
        <v>2022</v>
      </c>
      <c r="O83" s="80">
        <f t="shared" si="43"/>
        <v>2023</v>
      </c>
      <c r="P83" s="80">
        <f t="shared" si="43"/>
        <v>2024</v>
      </c>
      <c r="Q83" s="80">
        <f t="shared" si="43"/>
        <v>2025</v>
      </c>
      <c r="R83" s="80">
        <f t="shared" si="43"/>
        <v>2026</v>
      </c>
      <c r="S83" s="80">
        <f t="shared" si="43"/>
        <v>2027</v>
      </c>
      <c r="T83" s="80">
        <f t="shared" si="43"/>
        <v>2028</v>
      </c>
      <c r="U83" s="80">
        <f t="shared" si="43"/>
        <v>2029</v>
      </c>
    </row>
    <row r="84" spans="2:23" s="30" customFormat="1" ht="6" customHeight="1" x14ac:dyDescent="0.3">
      <c r="B84" s="56"/>
      <c r="C84" s="81"/>
      <c r="D84" s="81"/>
      <c r="E84" s="81"/>
      <c r="F84" s="82"/>
      <c r="G84" s="79"/>
      <c r="H84" s="182"/>
      <c r="I84" s="199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4"/>
    </row>
    <row r="85" spans="2:23" s="30" customFormat="1" x14ac:dyDescent="0.25">
      <c r="B85" s="59"/>
      <c r="C85" s="112" t="s">
        <v>188</v>
      </c>
      <c r="D85" s="62"/>
      <c r="E85" s="62"/>
      <c r="F85" s="85"/>
      <c r="G85" s="86"/>
      <c r="H85" s="178">
        <v>0</v>
      </c>
      <c r="I85" s="195">
        <v>21000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f>+O116</f>
        <v>0</v>
      </c>
      <c r="P85" s="64">
        <v>0</v>
      </c>
      <c r="Q85" s="64">
        <v>0</v>
      </c>
      <c r="R85" s="64">
        <v>0</v>
      </c>
      <c r="S85" s="64">
        <v>0</v>
      </c>
      <c r="T85" s="64">
        <f>+T116</f>
        <v>0</v>
      </c>
      <c r="U85" s="87">
        <v>0</v>
      </c>
    </row>
    <row r="86" spans="2:23" s="30" customFormat="1" x14ac:dyDescent="0.25">
      <c r="B86" s="65"/>
      <c r="C86" s="217" t="s">
        <v>218</v>
      </c>
      <c r="D86" s="62"/>
      <c r="E86" s="62"/>
      <c r="F86" s="85"/>
      <c r="G86" s="86"/>
      <c r="H86" s="178">
        <v>0</v>
      </c>
      <c r="I86" s="195">
        <v>0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  <c r="T86" s="64">
        <v>0</v>
      </c>
      <c r="U86" s="87">
        <v>0</v>
      </c>
    </row>
    <row r="87" spans="2:23" s="30" customFormat="1" x14ac:dyDescent="0.25">
      <c r="B87" s="65"/>
      <c r="C87" s="8" t="s">
        <v>200</v>
      </c>
      <c r="D87" s="62"/>
      <c r="E87" s="62"/>
      <c r="F87" s="85"/>
      <c r="G87" s="86"/>
      <c r="H87" s="178">
        <v>0</v>
      </c>
      <c r="I87" s="195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0</v>
      </c>
      <c r="T87" s="64">
        <v>0</v>
      </c>
      <c r="U87" s="87">
        <v>0</v>
      </c>
    </row>
    <row r="88" spans="2:23" s="30" customFormat="1" x14ac:dyDescent="0.25">
      <c r="B88" s="65"/>
      <c r="C88" s="217" t="s">
        <v>215</v>
      </c>
      <c r="D88" s="62"/>
      <c r="E88" s="62"/>
      <c r="F88" s="85"/>
      <c r="G88" s="63"/>
      <c r="H88" s="178">
        <f>64123.99+87.47+175.78+22574.21+74.09+50+50+3315+10571</f>
        <v>101021.54</v>
      </c>
      <c r="I88" s="195">
        <v>35000</v>
      </c>
      <c r="J88" s="64">
        <v>0</v>
      </c>
      <c r="K88" s="64">
        <f t="shared" ref="K88:Q88" si="44">J88*(1+$F$25)</f>
        <v>0</v>
      </c>
      <c r="L88" s="64">
        <f t="shared" si="44"/>
        <v>0</v>
      </c>
      <c r="M88" s="64">
        <f t="shared" si="44"/>
        <v>0</v>
      </c>
      <c r="N88" s="64">
        <f t="shared" si="44"/>
        <v>0</v>
      </c>
      <c r="O88" s="64">
        <f t="shared" si="44"/>
        <v>0</v>
      </c>
      <c r="P88" s="64">
        <f t="shared" si="44"/>
        <v>0</v>
      </c>
      <c r="Q88" s="64">
        <f t="shared" si="44"/>
        <v>0</v>
      </c>
      <c r="R88" s="64">
        <f t="shared" ref="R88:U89" si="45">Q88*(1+$F$25)</f>
        <v>0</v>
      </c>
      <c r="S88" s="64">
        <f t="shared" si="45"/>
        <v>0</v>
      </c>
      <c r="T88" s="64">
        <f t="shared" si="45"/>
        <v>0</v>
      </c>
      <c r="U88" s="87">
        <f t="shared" si="45"/>
        <v>0</v>
      </c>
    </row>
    <row r="89" spans="2:23" s="30" customFormat="1" x14ac:dyDescent="0.25">
      <c r="B89" s="65"/>
      <c r="C89" s="8" t="s">
        <v>22</v>
      </c>
      <c r="D89" s="62"/>
      <c r="E89" s="62"/>
      <c r="F89" s="85"/>
      <c r="G89" s="63"/>
      <c r="H89" s="178">
        <v>1226.93</v>
      </c>
      <c r="I89" s="195">
        <v>15000</v>
      </c>
      <c r="J89" s="64">
        <v>0</v>
      </c>
      <c r="K89" s="64">
        <f t="shared" ref="K89:Q89" si="46">J89*(1+$F$25)</f>
        <v>0</v>
      </c>
      <c r="L89" s="64">
        <f t="shared" si="46"/>
        <v>0</v>
      </c>
      <c r="M89" s="64">
        <f t="shared" si="46"/>
        <v>0</v>
      </c>
      <c r="N89" s="64">
        <f t="shared" si="46"/>
        <v>0</v>
      </c>
      <c r="O89" s="64">
        <f t="shared" si="46"/>
        <v>0</v>
      </c>
      <c r="P89" s="64">
        <f t="shared" si="46"/>
        <v>0</v>
      </c>
      <c r="Q89" s="64">
        <f t="shared" si="46"/>
        <v>0</v>
      </c>
      <c r="R89" s="64">
        <f t="shared" si="45"/>
        <v>0</v>
      </c>
      <c r="S89" s="64">
        <f t="shared" si="45"/>
        <v>0</v>
      </c>
      <c r="T89" s="64">
        <f t="shared" si="45"/>
        <v>0</v>
      </c>
      <c r="U89" s="87">
        <f t="shared" si="45"/>
        <v>0</v>
      </c>
    </row>
    <row r="90" spans="2:23" s="30" customFormat="1" x14ac:dyDescent="0.25">
      <c r="B90" s="65"/>
      <c r="C90" s="8" t="s">
        <v>201</v>
      </c>
      <c r="D90" s="62"/>
      <c r="E90" s="62"/>
      <c r="F90" s="85"/>
      <c r="G90" s="86"/>
      <c r="H90" s="178">
        <v>0</v>
      </c>
      <c r="I90" s="195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  <c r="S90" s="64">
        <v>0</v>
      </c>
      <c r="T90" s="64">
        <v>0</v>
      </c>
      <c r="U90" s="87">
        <v>0</v>
      </c>
    </row>
    <row r="91" spans="2:23" s="30" customFormat="1" x14ac:dyDescent="0.25">
      <c r="B91" s="69"/>
      <c r="C91" s="88"/>
      <c r="D91" s="88"/>
      <c r="E91" s="88"/>
      <c r="F91" s="89"/>
      <c r="G91" s="42"/>
      <c r="H91" s="175"/>
      <c r="I91" s="190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141"/>
    </row>
    <row r="92" spans="2:23" s="30" customFormat="1" x14ac:dyDescent="0.25">
      <c r="B92" s="38"/>
      <c r="C92" s="66" t="s">
        <v>29</v>
      </c>
      <c r="D92" s="45"/>
      <c r="E92" s="45"/>
      <c r="F92" s="45"/>
      <c r="G92" s="45"/>
      <c r="H92" s="202">
        <f t="shared" ref="H92:U92" si="47">SUM(H85:H91)</f>
        <v>102248.46999999999</v>
      </c>
      <c r="I92" s="71">
        <f t="shared" si="47"/>
        <v>71000</v>
      </c>
      <c r="J92" s="71">
        <f t="shared" si="47"/>
        <v>0</v>
      </c>
      <c r="K92" s="71">
        <f t="shared" si="47"/>
        <v>0</v>
      </c>
      <c r="L92" s="71">
        <f t="shared" si="47"/>
        <v>0</v>
      </c>
      <c r="M92" s="71">
        <f t="shared" si="47"/>
        <v>0</v>
      </c>
      <c r="N92" s="71">
        <f t="shared" si="47"/>
        <v>0</v>
      </c>
      <c r="O92" s="71">
        <f t="shared" si="47"/>
        <v>0</v>
      </c>
      <c r="P92" s="71">
        <f t="shared" si="47"/>
        <v>0</v>
      </c>
      <c r="Q92" s="71">
        <f t="shared" si="47"/>
        <v>0</v>
      </c>
      <c r="R92" s="71">
        <f t="shared" si="47"/>
        <v>0</v>
      </c>
      <c r="S92" s="71">
        <f t="shared" si="47"/>
        <v>0</v>
      </c>
      <c r="T92" s="71">
        <f t="shared" si="47"/>
        <v>0</v>
      </c>
      <c r="U92" s="130">
        <f t="shared" si="47"/>
        <v>0</v>
      </c>
    </row>
    <row r="93" spans="2:23" s="30" customFormat="1" ht="13.8" thickBot="1" x14ac:dyDescent="0.3">
      <c r="B93" s="38"/>
      <c r="C93" s="66" t="s">
        <v>10</v>
      </c>
      <c r="D93" s="45"/>
      <c r="E93" s="45"/>
      <c r="F93" s="45"/>
      <c r="G93" s="45"/>
      <c r="H93" s="200">
        <v>0</v>
      </c>
      <c r="I93" s="72">
        <v>0</v>
      </c>
      <c r="J93" s="72">
        <f t="shared" ref="J93:Q93" si="48">10%*J92</f>
        <v>0</v>
      </c>
      <c r="K93" s="72">
        <f t="shared" si="48"/>
        <v>0</v>
      </c>
      <c r="L93" s="72">
        <f t="shared" si="48"/>
        <v>0</v>
      </c>
      <c r="M93" s="72">
        <f t="shared" si="48"/>
        <v>0</v>
      </c>
      <c r="N93" s="72">
        <f t="shared" si="48"/>
        <v>0</v>
      </c>
      <c r="O93" s="72">
        <f t="shared" si="48"/>
        <v>0</v>
      </c>
      <c r="P93" s="72">
        <f t="shared" si="48"/>
        <v>0</v>
      </c>
      <c r="Q93" s="72">
        <f t="shared" si="48"/>
        <v>0</v>
      </c>
      <c r="R93" s="72">
        <f>10%*R92</f>
        <v>0</v>
      </c>
      <c r="S93" s="72">
        <f>10%*S92</f>
        <v>0</v>
      </c>
      <c r="T93" s="72">
        <f>10%*T92</f>
        <v>0</v>
      </c>
      <c r="U93" s="73">
        <f>10%*U92</f>
        <v>0</v>
      </c>
    </row>
    <row r="94" spans="2:23" s="115" customFormat="1" ht="13.8" thickTop="1" x14ac:dyDescent="0.25">
      <c r="B94" s="3"/>
      <c r="C94" s="17" t="s">
        <v>48</v>
      </c>
      <c r="D94" s="2"/>
      <c r="E94" s="2"/>
      <c r="F94" s="2"/>
      <c r="G94" s="2"/>
      <c r="H94" s="119">
        <f t="shared" ref="H94:Q94" si="49">SUM(H92:H93)</f>
        <v>102248.46999999999</v>
      </c>
      <c r="I94" s="119">
        <f t="shared" si="49"/>
        <v>71000</v>
      </c>
      <c r="J94" s="119">
        <f t="shared" si="49"/>
        <v>0</v>
      </c>
      <c r="K94" s="119">
        <f t="shared" si="49"/>
        <v>0</v>
      </c>
      <c r="L94" s="119">
        <f t="shared" si="49"/>
        <v>0</v>
      </c>
      <c r="M94" s="119">
        <f t="shared" si="49"/>
        <v>0</v>
      </c>
      <c r="N94" s="119">
        <f t="shared" si="49"/>
        <v>0</v>
      </c>
      <c r="O94" s="119">
        <f t="shared" si="49"/>
        <v>0</v>
      </c>
      <c r="P94" s="119">
        <f t="shared" si="49"/>
        <v>0</v>
      </c>
      <c r="Q94" s="119">
        <f t="shared" si="49"/>
        <v>0</v>
      </c>
      <c r="R94" s="119">
        <f>SUM(R92:R93)</f>
        <v>0</v>
      </c>
      <c r="S94" s="119">
        <f>SUM(S92:S93)</f>
        <v>0</v>
      </c>
      <c r="T94" s="119">
        <f>SUM(T92:T93)</f>
        <v>0</v>
      </c>
      <c r="U94" s="120">
        <f>SUM(U92:U93)</f>
        <v>0</v>
      </c>
    </row>
    <row r="95" spans="2:23" s="30" customFormat="1" x14ac:dyDescent="0.25">
      <c r="B95" s="38"/>
      <c r="C95" s="45"/>
      <c r="D95" s="45"/>
      <c r="E95" s="45"/>
      <c r="F95" s="45"/>
      <c r="G95" s="45"/>
      <c r="H95" s="201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5"/>
    </row>
    <row r="96" spans="2:23" s="30" customFormat="1" x14ac:dyDescent="0.25">
      <c r="B96" s="90" t="s">
        <v>12</v>
      </c>
      <c r="C96" s="91"/>
      <c r="D96" s="91"/>
      <c r="E96" s="91"/>
      <c r="F96" s="91"/>
      <c r="G96" s="91"/>
      <c r="H96" s="203">
        <f t="shared" ref="H96:U96" si="50">H81+H94</f>
        <v>637799.31000000006</v>
      </c>
      <c r="I96" s="92">
        <f t="shared" si="50"/>
        <v>713728</v>
      </c>
      <c r="J96" s="92">
        <f t="shared" si="50"/>
        <v>720288.8</v>
      </c>
      <c r="K96" s="92">
        <f t="shared" si="50"/>
        <v>733842.55999999982</v>
      </c>
      <c r="L96" s="92">
        <f t="shared" si="50"/>
        <v>747667.39520000003</v>
      </c>
      <c r="M96" s="92">
        <f t="shared" si="50"/>
        <v>761768.72710399993</v>
      </c>
      <c r="N96" s="92">
        <f t="shared" si="50"/>
        <v>776152.08564607997</v>
      </c>
      <c r="O96" s="92">
        <f t="shared" si="50"/>
        <v>790823.11135900172</v>
      </c>
      <c r="P96" s="92">
        <f t="shared" si="50"/>
        <v>805787.55758618168</v>
      </c>
      <c r="Q96" s="92">
        <f t="shared" si="50"/>
        <v>821051.2927379054</v>
      </c>
      <c r="R96" s="92">
        <f t="shared" si="50"/>
        <v>836620.30259266321</v>
      </c>
      <c r="S96" s="92">
        <f t="shared" si="50"/>
        <v>852500.69264451682</v>
      </c>
      <c r="T96" s="92">
        <f t="shared" si="50"/>
        <v>868698.69049740711</v>
      </c>
      <c r="U96" s="131">
        <f t="shared" si="50"/>
        <v>885220.64830735524</v>
      </c>
    </row>
    <row r="97" spans="2:23" s="30" customFormat="1" x14ac:dyDescent="0.25">
      <c r="B97" s="38"/>
      <c r="C97" s="45"/>
      <c r="D97" s="45"/>
      <c r="E97" s="45"/>
      <c r="F97" s="45"/>
      <c r="G97" s="45"/>
      <c r="H97" s="291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132"/>
    </row>
    <row r="98" spans="2:23" s="30" customFormat="1" x14ac:dyDescent="0.25">
      <c r="B98" s="70"/>
      <c r="C98" s="93"/>
      <c r="D98" s="93"/>
      <c r="E98" s="93"/>
      <c r="F98" s="93"/>
      <c r="G98" s="93"/>
      <c r="H98" s="166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130"/>
    </row>
    <row r="99" spans="2:23" s="30" customFormat="1" ht="15.6" x14ac:dyDescent="0.25">
      <c r="B99" s="3" t="s">
        <v>198</v>
      </c>
      <c r="C99" s="45"/>
      <c r="D99" s="45"/>
      <c r="E99" s="45"/>
      <c r="F99" s="39">
        <v>2.1000000000000001E-2</v>
      </c>
      <c r="G99" s="45"/>
      <c r="H99" s="167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5"/>
    </row>
    <row r="100" spans="2:23" s="30" customFormat="1" x14ac:dyDescent="0.25">
      <c r="B100" s="38" t="s">
        <v>4</v>
      </c>
      <c r="C100" s="45"/>
      <c r="D100" s="45"/>
      <c r="E100" s="45"/>
      <c r="F100" s="94">
        <f>SUM(H100:U100)</f>
        <v>9146494.5215470679</v>
      </c>
      <c r="G100" s="45"/>
      <c r="H100" s="206">
        <f t="shared" ref="H100:U100" si="51">H96/(1+$F$99)^(H24-2014)</f>
        <v>611832.52577364107</v>
      </c>
      <c r="I100" s="95">
        <f t="shared" si="51"/>
        <v>670587.58449115569</v>
      </c>
      <c r="J100" s="95">
        <f t="shared" si="51"/>
        <v>662832.34570438648</v>
      </c>
      <c r="K100" s="95">
        <f t="shared" si="51"/>
        <v>661415.22112800227</v>
      </c>
      <c r="L100" s="95">
        <f t="shared" si="51"/>
        <v>660015.27927272674</v>
      </c>
      <c r="M100" s="95">
        <f t="shared" si="51"/>
        <v>658632.1784418443</v>
      </c>
      <c r="N100" s="95">
        <f t="shared" si="51"/>
        <v>657265.58395520446</v>
      </c>
      <c r="O100" s="95">
        <f t="shared" si="51"/>
        <v>655915.16800491523</v>
      </c>
      <c r="P100" s="95">
        <f t="shared" si="51"/>
        <v>654580.60951400455</v>
      </c>
      <c r="Q100" s="95">
        <f t="shared" si="51"/>
        <v>653261.59399799106</v>
      </c>
      <c r="R100" s="95">
        <f t="shared" si="51"/>
        <v>651957.81342929904</v>
      </c>
      <c r="S100" s="95">
        <f t="shared" si="51"/>
        <v>650668.96610446495</v>
      </c>
      <c r="T100" s="95">
        <f t="shared" si="51"/>
        <v>649394.75651407137</v>
      </c>
      <c r="U100" s="133">
        <f t="shared" si="51"/>
        <v>648134.89521536196</v>
      </c>
    </row>
    <row r="101" spans="2:23" s="27" customFormat="1" ht="6" customHeight="1" x14ac:dyDescent="0.25">
      <c r="B101" s="53"/>
      <c r="C101" s="96"/>
      <c r="D101" s="96"/>
      <c r="E101" s="96"/>
      <c r="F101" s="97"/>
      <c r="G101" s="96"/>
      <c r="H101" s="16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134"/>
    </row>
    <row r="102" spans="2:23" s="100" customFormat="1" ht="7.5" customHeight="1" x14ac:dyDescent="0.25">
      <c r="B102" s="67"/>
      <c r="C102" s="99"/>
      <c r="D102" s="99"/>
      <c r="E102" s="99"/>
      <c r="F102" s="99"/>
      <c r="G102" s="99"/>
      <c r="H102" s="16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135"/>
    </row>
    <row r="103" spans="2:23" s="52" customFormat="1" ht="15.6" x14ac:dyDescent="0.3">
      <c r="B103" s="24" t="s">
        <v>18</v>
      </c>
      <c r="C103" s="25"/>
      <c r="D103" s="25"/>
      <c r="E103" s="25"/>
      <c r="F103" s="25"/>
      <c r="G103" s="25"/>
      <c r="H103" s="169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128"/>
    </row>
    <row r="104" spans="2:23" s="34" customFormat="1" x14ac:dyDescent="0.25">
      <c r="B104" s="101"/>
      <c r="C104" s="102"/>
      <c r="D104" s="102"/>
      <c r="E104" s="102"/>
      <c r="F104" s="102"/>
      <c r="G104" s="103"/>
      <c r="H104" s="171">
        <v>2016</v>
      </c>
      <c r="I104" s="33">
        <f t="shared" ref="I104:U104" si="52">I11</f>
        <v>2017</v>
      </c>
      <c r="J104" s="33">
        <f t="shared" si="52"/>
        <v>2018</v>
      </c>
      <c r="K104" s="33">
        <f t="shared" si="52"/>
        <v>2019</v>
      </c>
      <c r="L104" s="33">
        <f t="shared" si="52"/>
        <v>2020</v>
      </c>
      <c r="M104" s="33">
        <f t="shared" si="52"/>
        <v>2021</v>
      </c>
      <c r="N104" s="33">
        <f t="shared" si="52"/>
        <v>2022</v>
      </c>
      <c r="O104" s="33">
        <f t="shared" si="52"/>
        <v>2023</v>
      </c>
      <c r="P104" s="33">
        <f t="shared" si="52"/>
        <v>2024</v>
      </c>
      <c r="Q104" s="33">
        <f t="shared" si="52"/>
        <v>2025</v>
      </c>
      <c r="R104" s="33">
        <f t="shared" si="52"/>
        <v>2026</v>
      </c>
      <c r="S104" s="33">
        <f t="shared" si="52"/>
        <v>2027</v>
      </c>
      <c r="T104" s="33">
        <f t="shared" si="52"/>
        <v>2028</v>
      </c>
      <c r="U104" s="122">
        <f t="shared" si="52"/>
        <v>2029</v>
      </c>
    </row>
    <row r="105" spans="2:23" s="30" customFormat="1" x14ac:dyDescent="0.25">
      <c r="B105" s="70" t="s">
        <v>14</v>
      </c>
      <c r="C105" s="93"/>
      <c r="D105" s="93"/>
      <c r="E105" s="93"/>
      <c r="F105" s="93"/>
      <c r="G105" s="93"/>
      <c r="H105" s="211">
        <v>548496.41</v>
      </c>
      <c r="I105" s="6" t="e">
        <f>IF(#REF!&gt;0,#REF!/1000,"")</f>
        <v>#REF!</v>
      </c>
      <c r="J105" s="6" t="e">
        <f>IF(#REF!&gt;0,#REF!/1000,"")</f>
        <v>#REF!</v>
      </c>
      <c r="K105" s="6" t="e">
        <f>IF(#REF!&gt;0,#REF!/1000,"")</f>
        <v>#REF!</v>
      </c>
      <c r="L105" s="6" t="e">
        <f>IF(#REF!&gt;0,#REF!/1000,"")</f>
        <v>#REF!</v>
      </c>
      <c r="M105" s="6" t="e">
        <f>IF(#REF!&gt;0,#REF!/1000,"")</f>
        <v>#REF!</v>
      </c>
      <c r="N105" s="6" t="e">
        <f>IF(#REF!&gt;0,#REF!/1000,"")</f>
        <v>#REF!</v>
      </c>
      <c r="O105" s="6" t="e">
        <f>IF(#REF!&gt;0,#REF!/1000,"")</f>
        <v>#REF!</v>
      </c>
      <c r="P105" s="6" t="e">
        <f>IF(#REF!&gt;0,#REF!/1000,"")</f>
        <v>#REF!</v>
      </c>
      <c r="Q105" s="6" t="e">
        <f>IF(#REF!&gt;0,#REF!/1000,"")</f>
        <v>#REF!</v>
      </c>
      <c r="R105" s="6" t="e">
        <f>IF(#REF!&gt;0,#REF!/1000,"")</f>
        <v>#REF!</v>
      </c>
      <c r="S105" s="6" t="e">
        <f>IF(#REF!&gt;0,#REF!/1000,"")</f>
        <v>#REF!</v>
      </c>
      <c r="T105" s="6" t="e">
        <f>IF(#REF!&gt;0,#REF!/1000,"")</f>
        <v>#REF!</v>
      </c>
      <c r="U105" s="136" t="e">
        <f>IF(#REF!&gt;0,#REF!/1000,"")</f>
        <v>#REF!</v>
      </c>
    </row>
    <row r="106" spans="2:23" s="30" customFormat="1" x14ac:dyDescent="0.25">
      <c r="B106" s="38" t="s">
        <v>13</v>
      </c>
      <c r="C106" s="45"/>
      <c r="D106" s="45"/>
      <c r="E106" s="45"/>
      <c r="F106" s="45"/>
      <c r="G106" s="45"/>
      <c r="H106" s="212">
        <v>1450799.96</v>
      </c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37"/>
    </row>
    <row r="107" spans="2:23" s="30" customFormat="1" x14ac:dyDescent="0.25">
      <c r="B107" s="38" t="s">
        <v>15</v>
      </c>
      <c r="C107" s="45"/>
      <c r="D107" s="45"/>
      <c r="E107" s="45"/>
      <c r="F107" s="45"/>
      <c r="G107" s="45"/>
      <c r="H107" s="212">
        <v>1487969.73</v>
      </c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37"/>
    </row>
    <row r="108" spans="2:23" s="30" customFormat="1" x14ac:dyDescent="0.25">
      <c r="B108" s="38" t="s">
        <v>16</v>
      </c>
      <c r="C108" s="45"/>
      <c r="D108" s="45"/>
      <c r="E108" s="45"/>
      <c r="F108" s="45"/>
      <c r="G108" s="45"/>
      <c r="H108" s="212">
        <v>4469900.580000001</v>
      </c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37"/>
    </row>
    <row r="109" spans="2:23" s="19" customFormat="1" ht="15" hidden="1" x14ac:dyDescent="0.4">
      <c r="B109" s="38" t="s">
        <v>17</v>
      </c>
      <c r="C109" s="45"/>
      <c r="D109" s="45"/>
      <c r="E109" s="45"/>
      <c r="F109" s="45"/>
      <c r="G109" s="45"/>
      <c r="H109" s="213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156">
        <v>0</v>
      </c>
    </row>
    <row r="110" spans="2:23" s="30" customFormat="1" ht="15.6" x14ac:dyDescent="0.25">
      <c r="B110" s="165" t="s">
        <v>199</v>
      </c>
      <c r="C110" s="48"/>
      <c r="D110" s="48"/>
      <c r="E110" s="48"/>
      <c r="F110" s="48"/>
      <c r="G110" s="48"/>
      <c r="H110" s="214">
        <f>SUM(H105:H109)</f>
        <v>7957166.6800000016</v>
      </c>
      <c r="I110" s="105">
        <f>H110+I13-I96</f>
        <v>7355634.7301880019</v>
      </c>
      <c r="J110" s="105">
        <f>I110+J19-J96</f>
        <v>6780251.9343727054</v>
      </c>
      <c r="K110" s="105">
        <f>J110+K13-K96</f>
        <v>6218627.7735057725</v>
      </c>
      <c r="L110" s="105">
        <f>K110+L13-L96</f>
        <v>5651922.4465147899</v>
      </c>
      <c r="M110" s="105">
        <f>L110+M13-M96</f>
        <v>5076101.9679011265</v>
      </c>
      <c r="N110" s="105">
        <f>M110+N13+N14-N96</f>
        <v>4466953.6369989933</v>
      </c>
      <c r="O110" s="105">
        <f t="shared" ref="O110:U110" si="53">N110+O13-O96</f>
        <v>3823093.3002972589</v>
      </c>
      <c r="P110" s="105">
        <f t="shared" si="53"/>
        <v>3143085.5122908568</v>
      </c>
      <c r="Q110" s="105">
        <f t="shared" si="53"/>
        <v>2425441.7329073204</v>
      </c>
      <c r="R110" s="105">
        <f t="shared" si="53"/>
        <v>1668618.4633273082</v>
      </c>
      <c r="S110" s="105">
        <f t="shared" si="53"/>
        <v>871015.31812625972</v>
      </c>
      <c r="T110" s="105">
        <f t="shared" si="53"/>
        <v>30973.031595206587</v>
      </c>
      <c r="U110" s="138">
        <f t="shared" si="53"/>
        <v>-853228.60397266631</v>
      </c>
      <c r="W110" s="210">
        <f>U110+T110</f>
        <v>-822255.57237745973</v>
      </c>
    </row>
    <row r="111" spans="2:23" s="30" customFormat="1" ht="13.5" customHeight="1" x14ac:dyDescent="0.25">
      <c r="B111" s="51" t="s">
        <v>42</v>
      </c>
      <c r="C111" s="45"/>
      <c r="D111" s="45"/>
      <c r="E111" s="45"/>
      <c r="F111" s="45"/>
      <c r="G111" s="45"/>
      <c r="H111" s="204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39"/>
    </row>
    <row r="112" spans="2:23" s="30" customFormat="1" ht="15.6" x14ac:dyDescent="0.25">
      <c r="B112" s="107" t="s">
        <v>206</v>
      </c>
      <c r="C112" s="45"/>
      <c r="D112" s="45"/>
      <c r="E112" s="45"/>
      <c r="F112" s="45"/>
      <c r="G112" s="45"/>
      <c r="S112" s="106"/>
      <c r="T112" s="106"/>
      <c r="U112" s="139"/>
      <c r="W112" s="209">
        <f>W82+W110</f>
        <v>50510.051593004842</v>
      </c>
    </row>
    <row r="113" spans="2:21" ht="15.6" x14ac:dyDescent="0.25">
      <c r="B113" s="292" t="s">
        <v>323</v>
      </c>
      <c r="C113" s="79"/>
      <c r="D113" s="79"/>
      <c r="E113" s="79"/>
      <c r="F113" s="79"/>
      <c r="G113" s="79"/>
      <c r="H113" s="30"/>
      <c r="I113" s="265">
        <f>+'Treasurer''s Fin. Assumptions'!B11</f>
        <v>1.41E-2</v>
      </c>
      <c r="J113" s="266">
        <f>+'Treasurer''s Fin. Assumptions'!C11</f>
        <v>1.9699999999999999E-2</v>
      </c>
      <c r="K113" s="266">
        <f>+'Treasurer''s Fin. Assumptions'!D11</f>
        <v>2.5399999999999999E-2</v>
      </c>
      <c r="L113" s="266">
        <f>+'Treasurer''s Fin. Assumptions'!E11</f>
        <v>2.9100000000000001E-2</v>
      </c>
      <c r="M113" s="266">
        <f>+'Treasurer''s Fin. Assumptions'!F11</f>
        <v>3.2899999999999999E-2</v>
      </c>
      <c r="N113" s="266">
        <f>+$M113</f>
        <v>3.2899999999999999E-2</v>
      </c>
      <c r="O113" s="266">
        <f t="shared" ref="O113:U113" si="54">+$M113</f>
        <v>3.2899999999999999E-2</v>
      </c>
      <c r="P113" s="266">
        <f t="shared" si="54"/>
        <v>3.2899999999999999E-2</v>
      </c>
      <c r="Q113" s="266">
        <f t="shared" si="54"/>
        <v>3.2899999999999999E-2</v>
      </c>
      <c r="R113" s="266">
        <f t="shared" si="54"/>
        <v>3.2899999999999999E-2</v>
      </c>
      <c r="S113" s="266">
        <f t="shared" si="54"/>
        <v>3.2899999999999999E-2</v>
      </c>
      <c r="T113" s="266">
        <f t="shared" si="54"/>
        <v>3.2899999999999999E-2</v>
      </c>
      <c r="U113" s="383">
        <f t="shared" si="54"/>
        <v>3.2899999999999999E-2</v>
      </c>
    </row>
    <row r="114" spans="2:21" ht="15.6" x14ac:dyDescent="0.25">
      <c r="B114" s="292" t="s">
        <v>324</v>
      </c>
      <c r="C114" s="79"/>
      <c r="D114" s="79"/>
      <c r="E114" s="79"/>
      <c r="F114" s="79"/>
      <c r="G114" s="79"/>
      <c r="H114" s="204"/>
      <c r="I114" s="266">
        <f>+'Treasurer''s Fin. Assumptions'!B5</f>
        <v>1.9E-2</v>
      </c>
      <c r="J114" s="266">
        <f>+'Treasurer''s Fin. Assumptions'!C5</f>
        <v>0.02</v>
      </c>
      <c r="K114" s="266">
        <f>+'Treasurer''s Fin. Assumptions'!D5</f>
        <v>0.02</v>
      </c>
      <c r="L114" s="266">
        <f>+'Treasurer''s Fin. Assumptions'!E5</f>
        <v>0.02</v>
      </c>
      <c r="M114" s="266">
        <f>+$L114</f>
        <v>0.02</v>
      </c>
      <c r="N114" s="266">
        <f t="shared" ref="N114:U114" si="55">+$L114</f>
        <v>0.02</v>
      </c>
      <c r="O114" s="266">
        <f t="shared" si="55"/>
        <v>0.02</v>
      </c>
      <c r="P114" s="266">
        <f t="shared" si="55"/>
        <v>0.02</v>
      </c>
      <c r="Q114" s="266">
        <f t="shared" si="55"/>
        <v>0.02</v>
      </c>
      <c r="R114" s="266">
        <f t="shared" si="55"/>
        <v>0.02</v>
      </c>
      <c r="S114" s="266">
        <f t="shared" si="55"/>
        <v>0.02</v>
      </c>
      <c r="T114" s="266">
        <f t="shared" si="55"/>
        <v>0.02</v>
      </c>
      <c r="U114" s="383">
        <f t="shared" si="55"/>
        <v>0.02</v>
      </c>
    </row>
    <row r="115" spans="2:21" ht="15.6" x14ac:dyDescent="0.25">
      <c r="B115" s="293" t="s">
        <v>325</v>
      </c>
      <c r="C115" s="79"/>
      <c r="D115" s="79"/>
      <c r="E115" s="79"/>
      <c r="F115" s="79"/>
      <c r="G115" s="79"/>
      <c r="H115" s="204"/>
      <c r="R115" s="108"/>
      <c r="S115" s="108"/>
      <c r="T115" s="108"/>
      <c r="U115" s="140"/>
    </row>
    <row r="116" spans="2:21" ht="15.6" x14ac:dyDescent="0.25">
      <c r="B116" s="293" t="s">
        <v>293</v>
      </c>
      <c r="C116" s="79"/>
      <c r="D116" s="79"/>
      <c r="E116" s="79"/>
      <c r="F116" s="79"/>
      <c r="G116" s="79"/>
      <c r="H116" s="204"/>
      <c r="K116" s="290">
        <f>+J85*(1+K114)</f>
        <v>0</v>
      </c>
      <c r="L116" s="290">
        <f>+K116*(1+L113)</f>
        <v>0</v>
      </c>
      <c r="M116" s="290">
        <f t="shared" ref="M116:T116" si="56">+L116*(1+M113)</f>
        <v>0</v>
      </c>
      <c r="N116" s="290">
        <f t="shared" si="56"/>
        <v>0</v>
      </c>
      <c r="O116" s="290">
        <f t="shared" si="56"/>
        <v>0</v>
      </c>
      <c r="P116" s="290">
        <f t="shared" si="56"/>
        <v>0</v>
      </c>
      <c r="Q116" s="290">
        <f t="shared" si="56"/>
        <v>0</v>
      </c>
      <c r="R116" s="290">
        <f t="shared" si="56"/>
        <v>0</v>
      </c>
      <c r="S116" s="290">
        <f t="shared" si="56"/>
        <v>0</v>
      </c>
      <c r="T116" s="290">
        <f t="shared" si="56"/>
        <v>0</v>
      </c>
      <c r="U116" s="140"/>
    </row>
    <row r="117" spans="2:21" x14ac:dyDescent="0.25">
      <c r="B117" s="223"/>
      <c r="C117" s="79"/>
      <c r="D117" s="79"/>
      <c r="E117" s="79"/>
      <c r="F117" s="79"/>
      <c r="G117" s="79"/>
      <c r="H117" s="204"/>
      <c r="I117" s="108"/>
      <c r="J117" s="108"/>
      <c r="K117" s="108"/>
      <c r="L117" s="108"/>
      <c r="R117" s="108"/>
      <c r="S117" s="108"/>
      <c r="T117" s="108"/>
      <c r="U117" s="140"/>
    </row>
    <row r="118" spans="2:21" x14ac:dyDescent="0.25">
      <c r="B118" s="223"/>
      <c r="C118" s="79"/>
      <c r="D118" s="79"/>
      <c r="E118" s="79"/>
      <c r="F118" s="79"/>
      <c r="G118" s="79"/>
      <c r="H118" s="204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40"/>
    </row>
    <row r="119" spans="2:21" ht="13.8" thickBot="1" x14ac:dyDescent="0.3">
      <c r="B119" s="223"/>
      <c r="C119" s="79"/>
      <c r="D119" s="79"/>
      <c r="E119" s="79"/>
      <c r="F119" s="79"/>
      <c r="G119" s="79"/>
      <c r="H119" s="204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40"/>
    </row>
    <row r="120" spans="2:21" x14ac:dyDescent="0.25">
      <c r="B120" s="223"/>
      <c r="C120" s="79"/>
      <c r="D120" s="79"/>
      <c r="E120" s="79"/>
      <c r="F120" s="79"/>
      <c r="G120" s="79"/>
      <c r="H120" s="204"/>
      <c r="I120" s="108"/>
      <c r="J120" s="108"/>
      <c r="K120" s="108"/>
      <c r="L120" s="108"/>
      <c r="M120" s="225" t="s">
        <v>306</v>
      </c>
      <c r="N120" s="226" t="s">
        <v>307</v>
      </c>
      <c r="O120" s="227">
        <f>SUM(I96:N96)</f>
        <v>4453447.5679500801</v>
      </c>
      <c r="P120" s="228">
        <v>0.8</v>
      </c>
      <c r="Q120" s="229">
        <f>ROUND(O120*P120, 0)</f>
        <v>3562758</v>
      </c>
      <c r="R120" s="242" t="s">
        <v>208</v>
      </c>
      <c r="S120" s="108"/>
      <c r="T120" s="108"/>
      <c r="U120" s="140"/>
    </row>
    <row r="121" spans="2:21" x14ac:dyDescent="0.25">
      <c r="B121" s="223"/>
      <c r="C121" s="79"/>
      <c r="D121" s="79"/>
      <c r="E121" s="79"/>
      <c r="F121" s="79"/>
      <c r="G121" s="79"/>
      <c r="H121" s="204"/>
      <c r="I121" s="108"/>
      <c r="J121" s="108"/>
      <c r="K121" s="108"/>
      <c r="L121" s="108"/>
      <c r="M121" s="230"/>
      <c r="N121" s="231" t="s">
        <v>308</v>
      </c>
      <c r="O121" s="232">
        <f>SUM(I96:U96)</f>
        <v>10314149.863675112</v>
      </c>
      <c r="P121" s="233">
        <v>0.2</v>
      </c>
      <c r="Q121" s="234">
        <f>ROUND(O121*P121, 0)</f>
        <v>2062830</v>
      </c>
      <c r="R121" s="108"/>
      <c r="S121" s="108"/>
      <c r="T121" s="108"/>
      <c r="U121" s="140"/>
    </row>
    <row r="122" spans="2:21" ht="13.8" thickBot="1" x14ac:dyDescent="0.3">
      <c r="B122" s="223"/>
      <c r="C122" s="79"/>
      <c r="D122" s="79"/>
      <c r="E122" s="79"/>
      <c r="F122" s="79"/>
      <c r="G122" s="79"/>
      <c r="H122" s="204"/>
      <c r="I122" s="108"/>
      <c r="J122" s="108"/>
      <c r="K122" s="108"/>
      <c r="L122" s="108"/>
      <c r="M122" s="235"/>
      <c r="N122" s="236"/>
      <c r="O122" s="237"/>
      <c r="P122" s="237"/>
      <c r="Q122" s="238"/>
      <c r="R122" s="108"/>
      <c r="S122" s="108"/>
      <c r="T122" s="108"/>
      <c r="U122" s="140"/>
    </row>
    <row r="123" spans="2:21" ht="13.8" thickBot="1" x14ac:dyDescent="0.3">
      <c r="B123" s="223"/>
      <c r="C123" s="79"/>
      <c r="D123" s="79"/>
      <c r="E123" s="79"/>
      <c r="F123" s="79"/>
      <c r="G123" s="79"/>
      <c r="H123" s="204"/>
      <c r="I123" s="108"/>
      <c r="J123" s="108"/>
      <c r="K123" s="108"/>
      <c r="L123" s="108"/>
      <c r="M123" s="239"/>
      <c r="N123" s="240"/>
      <c r="O123" s="240"/>
      <c r="P123" s="240"/>
      <c r="Q123" s="241">
        <f>+Q120+Q121</f>
        <v>5625588</v>
      </c>
      <c r="R123" s="108"/>
      <c r="S123" s="108"/>
      <c r="T123" s="108"/>
      <c r="U123" s="140"/>
    </row>
    <row r="124" spans="2:21" ht="13.8" thickBot="1" x14ac:dyDescent="0.3">
      <c r="B124" s="222"/>
      <c r="C124" s="110"/>
      <c r="D124" s="110"/>
      <c r="E124" s="110"/>
      <c r="F124" s="110"/>
      <c r="G124" s="110"/>
      <c r="H124" s="205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1"/>
    </row>
    <row r="125" spans="2:21" ht="13.8" thickTop="1" x14ac:dyDescent="0.25">
      <c r="B125" s="224"/>
      <c r="C125" s="79"/>
      <c r="D125" s="79"/>
      <c r="E125" s="79"/>
      <c r="F125" s="79"/>
      <c r="G125" s="79"/>
      <c r="H125" s="16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</row>
    <row r="126" spans="2:21" x14ac:dyDescent="0.25">
      <c r="B126" s="224"/>
      <c r="C126" s="79"/>
      <c r="D126" s="79"/>
      <c r="E126" s="79"/>
      <c r="F126" s="79"/>
      <c r="G126" s="79"/>
      <c r="H126" s="16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</row>
    <row r="127" spans="2:21" x14ac:dyDescent="0.25">
      <c r="B127" s="224"/>
      <c r="C127" s="79"/>
      <c r="D127" s="79"/>
      <c r="E127" s="79"/>
      <c r="F127" s="79"/>
      <c r="G127" s="79"/>
      <c r="H127" s="16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</row>
    <row r="128" spans="2:21" x14ac:dyDescent="0.25">
      <c r="B128" s="224"/>
      <c r="C128" s="79"/>
      <c r="D128" s="79"/>
      <c r="E128" s="79"/>
      <c r="F128" s="79"/>
      <c r="G128" s="79"/>
      <c r="H128" s="16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</row>
    <row r="129" spans="2:21" x14ac:dyDescent="0.25">
      <c r="B129" s="224"/>
      <c r="C129" s="79"/>
      <c r="D129" s="79"/>
      <c r="E129" s="79"/>
      <c r="F129" s="79"/>
      <c r="G129" s="79"/>
      <c r="H129" s="16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</row>
    <row r="130" spans="2:21" x14ac:dyDescent="0.25">
      <c r="B130" s="224"/>
      <c r="C130" s="79"/>
      <c r="D130" s="79"/>
      <c r="E130" s="79"/>
      <c r="F130" s="79"/>
      <c r="G130" s="79"/>
      <c r="H130" s="16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</row>
    <row r="131" spans="2:21" x14ac:dyDescent="0.25">
      <c r="B131" s="224"/>
      <c r="C131" s="79"/>
      <c r="D131" s="79"/>
      <c r="E131" s="79"/>
      <c r="F131" s="79"/>
      <c r="G131" s="79"/>
      <c r="H131" s="16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</row>
    <row r="132" spans="2:21" x14ac:dyDescent="0.25">
      <c r="H132" s="184"/>
    </row>
    <row r="133" spans="2:21" x14ac:dyDescent="0.25">
      <c r="H133" s="184"/>
    </row>
    <row r="134" spans="2:21" x14ac:dyDescent="0.25">
      <c r="H134" s="184"/>
    </row>
    <row r="135" spans="2:21" x14ac:dyDescent="0.25">
      <c r="H135" s="184"/>
    </row>
    <row r="136" spans="2:21" x14ac:dyDescent="0.25">
      <c r="H136" s="184"/>
    </row>
    <row r="137" spans="2:21" x14ac:dyDescent="0.25">
      <c r="H137" s="184"/>
    </row>
    <row r="138" spans="2:21" x14ac:dyDescent="0.25">
      <c r="H138" s="184"/>
    </row>
    <row r="139" spans="2:21" x14ac:dyDescent="0.25">
      <c r="H139" s="184"/>
    </row>
    <row r="140" spans="2:21" x14ac:dyDescent="0.25">
      <c r="H140" s="184"/>
    </row>
    <row r="141" spans="2:21" x14ac:dyDescent="0.25">
      <c r="H141" s="184"/>
    </row>
    <row r="142" spans="2:21" x14ac:dyDescent="0.25">
      <c r="H142" s="184"/>
    </row>
    <row r="143" spans="2:21" x14ac:dyDescent="0.25">
      <c r="H143" s="184"/>
    </row>
    <row r="144" spans="2:21" x14ac:dyDescent="0.25">
      <c r="H144" s="184"/>
    </row>
    <row r="145" spans="6:11" x14ac:dyDescent="0.25">
      <c r="H145" s="184"/>
    </row>
    <row r="146" spans="6:11" x14ac:dyDescent="0.25">
      <c r="H146" s="184"/>
    </row>
    <row r="147" spans="6:11" x14ac:dyDescent="0.25">
      <c r="H147" s="184"/>
    </row>
    <row r="148" spans="6:11" x14ac:dyDescent="0.25">
      <c r="H148" s="184"/>
    </row>
    <row r="149" spans="6:11" x14ac:dyDescent="0.25">
      <c r="H149" s="184"/>
    </row>
    <row r="150" spans="6:11" x14ac:dyDescent="0.25">
      <c r="H150" s="184"/>
    </row>
    <row r="151" spans="6:11" x14ac:dyDescent="0.25">
      <c r="H151" s="184"/>
    </row>
    <row r="152" spans="6:11" x14ac:dyDescent="0.25">
      <c r="H152" s="184"/>
    </row>
    <row r="153" spans="6:11" x14ac:dyDescent="0.25">
      <c r="H153" s="184"/>
    </row>
    <row r="154" spans="6:11" x14ac:dyDescent="0.25">
      <c r="H154" s="184"/>
    </row>
    <row r="155" spans="6:11" x14ac:dyDescent="0.25">
      <c r="H155" s="184"/>
    </row>
    <row r="156" spans="6:11" x14ac:dyDescent="0.25">
      <c r="F156" s="18"/>
      <c r="H156" s="184"/>
    </row>
    <row r="157" spans="6:11" x14ac:dyDescent="0.25">
      <c r="F157" s="18"/>
      <c r="H157" s="204"/>
      <c r="I157" s="183"/>
      <c r="J157" s="18"/>
    </row>
    <row r="158" spans="6:11" x14ac:dyDescent="0.25">
      <c r="F158" s="18"/>
      <c r="H158" s="204"/>
      <c r="I158" s="183"/>
      <c r="J158" s="220"/>
    </row>
    <row r="159" spans="6:11" x14ac:dyDescent="0.25">
      <c r="H159" s="204"/>
      <c r="I159" s="183"/>
      <c r="J159" s="220"/>
      <c r="K159" s="183"/>
    </row>
    <row r="160" spans="6:11" x14ac:dyDescent="0.25">
      <c r="H160" s="184"/>
    </row>
    <row r="161" spans="4:9" x14ac:dyDescent="0.25">
      <c r="F161" s="18"/>
      <c r="H161" s="219"/>
    </row>
    <row r="162" spans="4:9" x14ac:dyDescent="0.25">
      <c r="H162" s="244"/>
      <c r="I162" s="183"/>
    </row>
    <row r="163" spans="4:9" x14ac:dyDescent="0.25">
      <c r="H163" s="184"/>
    </row>
    <row r="164" spans="4:9" x14ac:dyDescent="0.25">
      <c r="H164" s="184"/>
    </row>
    <row r="165" spans="4:9" x14ac:dyDescent="0.25">
      <c r="H165" s="184"/>
    </row>
    <row r="166" spans="4:9" x14ac:dyDescent="0.25">
      <c r="D166" s="79"/>
      <c r="H166" s="184"/>
    </row>
    <row r="167" spans="4:9" x14ac:dyDescent="0.25">
      <c r="D167" s="224"/>
      <c r="H167" s="184"/>
    </row>
    <row r="168" spans="4:9" x14ac:dyDescent="0.25">
      <c r="D168" s="79"/>
      <c r="H168" s="184"/>
    </row>
    <row r="169" spans="4:9" x14ac:dyDescent="0.25">
      <c r="D169" s="79"/>
      <c r="H169" s="184"/>
    </row>
    <row r="170" spans="4:9" x14ac:dyDescent="0.25">
      <c r="D170" s="79"/>
      <c r="H170" s="184"/>
    </row>
    <row r="171" spans="4:9" x14ac:dyDescent="0.25">
      <c r="D171" s="79"/>
      <c r="H171" s="184"/>
    </row>
    <row r="172" spans="4:9" x14ac:dyDescent="0.25">
      <c r="D172" s="246"/>
      <c r="H172" s="184"/>
    </row>
    <row r="173" spans="4:9" x14ac:dyDescent="0.25">
      <c r="D173" s="45"/>
      <c r="H173" s="184"/>
    </row>
    <row r="174" spans="4:9" x14ac:dyDescent="0.25">
      <c r="H174" s="184"/>
    </row>
    <row r="175" spans="4:9" x14ac:dyDescent="0.25">
      <c r="H175" s="184"/>
    </row>
    <row r="176" spans="4:9" x14ac:dyDescent="0.25">
      <c r="H176" s="184"/>
    </row>
    <row r="177" spans="8:8" x14ac:dyDescent="0.25">
      <c r="H177" s="184"/>
    </row>
    <row r="178" spans="8:8" x14ac:dyDescent="0.25">
      <c r="H178" s="184"/>
    </row>
    <row r="179" spans="8:8" x14ac:dyDescent="0.25">
      <c r="H179" s="184"/>
    </row>
    <row r="180" spans="8:8" x14ac:dyDescent="0.25">
      <c r="H180" s="184"/>
    </row>
    <row r="181" spans="8:8" x14ac:dyDescent="0.25">
      <c r="H181" s="184"/>
    </row>
    <row r="182" spans="8:8" x14ac:dyDescent="0.25">
      <c r="H182" s="184"/>
    </row>
    <row r="183" spans="8:8" x14ac:dyDescent="0.25">
      <c r="H183" s="184"/>
    </row>
    <row r="184" spans="8:8" x14ac:dyDescent="0.25">
      <c r="H184" s="184"/>
    </row>
    <row r="185" spans="8:8" x14ac:dyDescent="0.25">
      <c r="H185" s="184"/>
    </row>
    <row r="186" spans="8:8" x14ac:dyDescent="0.25">
      <c r="H186" s="184"/>
    </row>
    <row r="187" spans="8:8" x14ac:dyDescent="0.25">
      <c r="H187" s="184"/>
    </row>
    <row r="188" spans="8:8" x14ac:dyDescent="0.25">
      <c r="H188" s="184"/>
    </row>
    <row r="189" spans="8:8" x14ac:dyDescent="0.25">
      <c r="H189" s="184"/>
    </row>
    <row r="190" spans="8:8" x14ac:dyDescent="0.25">
      <c r="H190" s="184"/>
    </row>
    <row r="191" spans="8:8" x14ac:dyDescent="0.25">
      <c r="H191" s="184"/>
    </row>
    <row r="192" spans="8:8" x14ac:dyDescent="0.25">
      <c r="H192" s="184"/>
    </row>
    <row r="193" spans="8:8" x14ac:dyDescent="0.25">
      <c r="H193" s="184"/>
    </row>
    <row r="194" spans="8:8" x14ac:dyDescent="0.25">
      <c r="H194" s="184"/>
    </row>
    <row r="195" spans="8:8" x14ac:dyDescent="0.25">
      <c r="H195" s="184"/>
    </row>
    <row r="196" spans="8:8" x14ac:dyDescent="0.25">
      <c r="H196" s="184"/>
    </row>
    <row r="197" spans="8:8" x14ac:dyDescent="0.25">
      <c r="H197" s="184"/>
    </row>
    <row r="198" spans="8:8" x14ac:dyDescent="0.25">
      <c r="H198" s="184"/>
    </row>
    <row r="199" spans="8:8" x14ac:dyDescent="0.25">
      <c r="H199" s="184"/>
    </row>
    <row r="200" spans="8:8" x14ac:dyDescent="0.25">
      <c r="H200" s="184"/>
    </row>
    <row r="201" spans="8:8" x14ac:dyDescent="0.25">
      <c r="H201" s="184"/>
    </row>
    <row r="202" spans="8:8" x14ac:dyDescent="0.25">
      <c r="H202" s="184"/>
    </row>
    <row r="203" spans="8:8" x14ac:dyDescent="0.25">
      <c r="H203" s="184"/>
    </row>
    <row r="204" spans="8:8" x14ac:dyDescent="0.25">
      <c r="H204" s="184"/>
    </row>
    <row r="205" spans="8:8" x14ac:dyDescent="0.25">
      <c r="H205" s="184"/>
    </row>
    <row r="206" spans="8:8" x14ac:dyDescent="0.25">
      <c r="H206" s="184"/>
    </row>
    <row r="207" spans="8:8" x14ac:dyDescent="0.25">
      <c r="H207" s="184"/>
    </row>
    <row r="208" spans="8:8" x14ac:dyDescent="0.25">
      <c r="H208" s="184"/>
    </row>
    <row r="209" spans="8:8" x14ac:dyDescent="0.25">
      <c r="H209" s="184"/>
    </row>
    <row r="210" spans="8:8" x14ac:dyDescent="0.25">
      <c r="H210" s="184"/>
    </row>
    <row r="211" spans="8:8" x14ac:dyDescent="0.25">
      <c r="H211" s="184"/>
    </row>
    <row r="212" spans="8:8" x14ac:dyDescent="0.25">
      <c r="H212" s="184"/>
    </row>
    <row r="213" spans="8:8" x14ac:dyDescent="0.25">
      <c r="H213" s="184"/>
    </row>
    <row r="214" spans="8:8" x14ac:dyDescent="0.25">
      <c r="H214" s="184"/>
    </row>
    <row r="215" spans="8:8" x14ac:dyDescent="0.25">
      <c r="H215" s="184"/>
    </row>
    <row r="216" spans="8:8" x14ac:dyDescent="0.25">
      <c r="H216" s="184"/>
    </row>
    <row r="217" spans="8:8" x14ac:dyDescent="0.25">
      <c r="H217" s="184"/>
    </row>
    <row r="218" spans="8:8" x14ac:dyDescent="0.25">
      <c r="H218" s="184"/>
    </row>
    <row r="219" spans="8:8" x14ac:dyDescent="0.25">
      <c r="H219" s="184"/>
    </row>
    <row r="220" spans="8:8" x14ac:dyDescent="0.25">
      <c r="H220" s="184"/>
    </row>
    <row r="221" spans="8:8" x14ac:dyDescent="0.25">
      <c r="H221" s="184"/>
    </row>
    <row r="222" spans="8:8" x14ac:dyDescent="0.25">
      <c r="H222" s="184"/>
    </row>
    <row r="223" spans="8:8" x14ac:dyDescent="0.25">
      <c r="H223" s="184"/>
    </row>
    <row r="224" spans="8:8" x14ac:dyDescent="0.25">
      <c r="H224" s="184"/>
    </row>
    <row r="225" spans="8:8" x14ac:dyDescent="0.25">
      <c r="H225" s="184"/>
    </row>
    <row r="226" spans="8:8" x14ac:dyDescent="0.25">
      <c r="H226" s="184"/>
    </row>
    <row r="227" spans="8:8" x14ac:dyDescent="0.25">
      <c r="H227" s="184"/>
    </row>
    <row r="228" spans="8:8" x14ac:dyDescent="0.25">
      <c r="H228" s="184"/>
    </row>
    <row r="229" spans="8:8" x14ac:dyDescent="0.25">
      <c r="H229" s="184"/>
    </row>
    <row r="230" spans="8:8" x14ac:dyDescent="0.25">
      <c r="H230" s="184"/>
    </row>
    <row r="231" spans="8:8" x14ac:dyDescent="0.25">
      <c r="H231" s="184"/>
    </row>
    <row r="232" spans="8:8" x14ac:dyDescent="0.25">
      <c r="H232" s="184"/>
    </row>
    <row r="233" spans="8:8" x14ac:dyDescent="0.25">
      <c r="H233" s="184"/>
    </row>
    <row r="234" spans="8:8" x14ac:dyDescent="0.25">
      <c r="H234" s="184"/>
    </row>
    <row r="235" spans="8:8" x14ac:dyDescent="0.25">
      <c r="H235" s="184"/>
    </row>
    <row r="236" spans="8:8" x14ac:dyDescent="0.25">
      <c r="H236" s="184"/>
    </row>
    <row r="237" spans="8:8" x14ac:dyDescent="0.25">
      <c r="H237" s="184"/>
    </row>
    <row r="238" spans="8:8" x14ac:dyDescent="0.25">
      <c r="H238" s="184"/>
    </row>
    <row r="239" spans="8:8" x14ac:dyDescent="0.25">
      <c r="H239" s="184"/>
    </row>
    <row r="240" spans="8:8" x14ac:dyDescent="0.25">
      <c r="H240" s="184"/>
    </row>
    <row r="241" spans="8:8" x14ac:dyDescent="0.25">
      <c r="H241" s="184"/>
    </row>
    <row r="242" spans="8:8" x14ac:dyDescent="0.25">
      <c r="H242" s="184"/>
    </row>
    <row r="243" spans="8:8" x14ac:dyDescent="0.25">
      <c r="H243" s="184"/>
    </row>
    <row r="244" spans="8:8" x14ac:dyDescent="0.25">
      <c r="H244" s="184"/>
    </row>
    <row r="245" spans="8:8" x14ac:dyDescent="0.25">
      <c r="H245" s="184"/>
    </row>
    <row r="246" spans="8:8" x14ac:dyDescent="0.25">
      <c r="H246" s="184"/>
    </row>
    <row r="247" spans="8:8" x14ac:dyDescent="0.25">
      <c r="H247" s="184"/>
    </row>
    <row r="248" spans="8:8" x14ac:dyDescent="0.25">
      <c r="H248" s="184"/>
    </row>
    <row r="249" spans="8:8" x14ac:dyDescent="0.25">
      <c r="H249" s="184"/>
    </row>
    <row r="250" spans="8:8" x14ac:dyDescent="0.25">
      <c r="H250" s="184"/>
    </row>
    <row r="251" spans="8:8" x14ac:dyDescent="0.25">
      <c r="H251" s="184"/>
    </row>
    <row r="252" spans="8:8" x14ac:dyDescent="0.25">
      <c r="H252" s="184"/>
    </row>
    <row r="253" spans="8:8" x14ac:dyDescent="0.25">
      <c r="H253" s="184"/>
    </row>
    <row r="254" spans="8:8" x14ac:dyDescent="0.25">
      <c r="H254" s="184"/>
    </row>
    <row r="255" spans="8:8" x14ac:dyDescent="0.25">
      <c r="H255" s="184"/>
    </row>
    <row r="256" spans="8:8" x14ac:dyDescent="0.25">
      <c r="H256" s="184"/>
    </row>
    <row r="257" spans="8:8" x14ac:dyDescent="0.25">
      <c r="H257" s="184"/>
    </row>
    <row r="258" spans="8:8" x14ac:dyDescent="0.25">
      <c r="H258" s="184"/>
    </row>
    <row r="259" spans="8:8" x14ac:dyDescent="0.25">
      <c r="H259" s="184"/>
    </row>
    <row r="260" spans="8:8" x14ac:dyDescent="0.25">
      <c r="H260" s="184"/>
    </row>
    <row r="261" spans="8:8" x14ac:dyDescent="0.25">
      <c r="H261" s="184"/>
    </row>
    <row r="262" spans="8:8" x14ac:dyDescent="0.25">
      <c r="H262" s="184"/>
    </row>
    <row r="263" spans="8:8" x14ac:dyDescent="0.25">
      <c r="H263" s="184"/>
    </row>
    <row r="264" spans="8:8" x14ac:dyDescent="0.25">
      <c r="H264" s="184"/>
    </row>
    <row r="265" spans="8:8" x14ac:dyDescent="0.25">
      <c r="H265" s="184"/>
    </row>
    <row r="266" spans="8:8" x14ac:dyDescent="0.25">
      <c r="H266" s="184"/>
    </row>
    <row r="267" spans="8:8" x14ac:dyDescent="0.25">
      <c r="H267" s="184"/>
    </row>
    <row r="268" spans="8:8" x14ac:dyDescent="0.25">
      <c r="H268" s="184"/>
    </row>
    <row r="269" spans="8:8" x14ac:dyDescent="0.25">
      <c r="H269" s="184"/>
    </row>
    <row r="270" spans="8:8" x14ac:dyDescent="0.25">
      <c r="H270" s="184"/>
    </row>
    <row r="271" spans="8:8" x14ac:dyDescent="0.25">
      <c r="H271" s="184"/>
    </row>
    <row r="272" spans="8:8" x14ac:dyDescent="0.25">
      <c r="H272" s="184"/>
    </row>
    <row r="273" spans="8:8" x14ac:dyDescent="0.25">
      <c r="H273" s="184"/>
    </row>
    <row r="274" spans="8:8" x14ac:dyDescent="0.25">
      <c r="H274" s="184"/>
    </row>
    <row r="275" spans="8:8" x14ac:dyDescent="0.25">
      <c r="H275" s="184"/>
    </row>
    <row r="276" spans="8:8" x14ac:dyDescent="0.25">
      <c r="H276" s="184"/>
    </row>
    <row r="277" spans="8:8" x14ac:dyDescent="0.25">
      <c r="H277" s="184"/>
    </row>
  </sheetData>
  <mergeCells count="8">
    <mergeCell ref="B23:F23"/>
    <mergeCell ref="B10:F10"/>
    <mergeCell ref="B2:U2"/>
    <mergeCell ref="B5:U5"/>
    <mergeCell ref="B6:U6"/>
    <mergeCell ref="B7:U7"/>
    <mergeCell ref="B4:U4"/>
    <mergeCell ref="H8:U8"/>
  </mergeCells>
  <phoneticPr fontId="7" type="noConversion"/>
  <printOptions horizontalCentered="1"/>
  <pageMargins left="0.32" right="0.3" top="0.39" bottom="0.3" header="0.25" footer="0.17"/>
  <pageSetup paperSize="3" scale="55" orientation="landscape" r:id="rId1"/>
  <headerFooter alignWithMargins="0">
    <oddFooter>&amp;C&amp;Z&amp;F&amp;A&amp;R&amp;D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workbookViewId="0"/>
  </sheetViews>
  <sheetFormatPr defaultColWidth="8.88671875" defaultRowHeight="14.4" x14ac:dyDescent="0.3"/>
  <cols>
    <col min="1" max="1" width="59.109375" style="267" customWidth="1"/>
    <col min="2" max="2" width="9.109375" style="268" customWidth="1"/>
    <col min="3" max="3" width="15" style="267" customWidth="1"/>
    <col min="4" max="4" width="8.88671875" style="267"/>
    <col min="5" max="5" width="11.109375" style="267" bestFit="1" customWidth="1"/>
    <col min="6" max="6" width="12.5546875" style="267" bestFit="1" customWidth="1"/>
    <col min="7" max="7" width="8.88671875" style="267"/>
    <col min="8" max="8" width="10.88671875" style="267" bestFit="1" customWidth="1"/>
    <col min="9" max="16384" width="8.88671875" style="267"/>
  </cols>
  <sheetData>
    <row r="1" spans="1:12" ht="15.6" x14ac:dyDescent="0.3">
      <c r="A1" s="297" t="s">
        <v>292</v>
      </c>
      <c r="B1" s="298"/>
      <c r="C1"/>
      <c r="D1"/>
    </row>
    <row r="2" spans="1:12" x14ac:dyDescent="0.3">
      <c r="A2" s="299"/>
      <c r="B2" s="298"/>
      <c r="C2"/>
      <c r="D2"/>
      <c r="E2" s="288"/>
      <c r="F2" s="287"/>
      <c r="G2" s="287"/>
      <c r="H2" s="287"/>
      <c r="I2" s="287"/>
      <c r="J2" s="287"/>
      <c r="K2" s="289"/>
      <c r="L2" s="289"/>
    </row>
    <row r="3" spans="1:12" x14ac:dyDescent="0.3">
      <c r="A3" s="406" t="s">
        <v>291</v>
      </c>
      <c r="B3" s="407"/>
      <c r="C3" s="407"/>
      <c r="D3" s="300"/>
      <c r="E3" s="288"/>
      <c r="F3" s="287"/>
      <c r="G3" s="287"/>
      <c r="H3" s="287"/>
      <c r="I3" s="287"/>
      <c r="J3" s="287"/>
      <c r="K3" s="289"/>
      <c r="L3" s="289"/>
    </row>
    <row r="4" spans="1:12" x14ac:dyDescent="0.3">
      <c r="A4" s="301" t="s">
        <v>290</v>
      </c>
      <c r="B4" s="302"/>
      <c r="C4" s="303"/>
      <c r="D4" s="300"/>
      <c r="E4" s="288"/>
      <c r="F4" s="287"/>
      <c r="G4" s="287"/>
      <c r="H4" s="287"/>
      <c r="I4" s="287"/>
      <c r="J4" s="287"/>
      <c r="K4" s="287"/>
      <c r="L4" s="287"/>
    </row>
    <row r="5" spans="1:12" x14ac:dyDescent="0.3">
      <c r="A5" s="301" t="s">
        <v>296</v>
      </c>
      <c r="B5" s="304"/>
      <c r="C5" s="305"/>
      <c r="D5" s="300"/>
      <c r="E5" s="288"/>
      <c r="F5" s="287"/>
      <c r="G5" s="287"/>
      <c r="H5" s="287"/>
      <c r="I5" s="287"/>
      <c r="J5" s="287"/>
      <c r="K5" s="287"/>
      <c r="L5" s="287"/>
    </row>
    <row r="6" spans="1:12" x14ac:dyDescent="0.3">
      <c r="A6" s="306" t="s">
        <v>297</v>
      </c>
      <c r="B6" s="304"/>
      <c r="C6" s="307"/>
      <c r="D6" s="300"/>
      <c r="E6" s="288"/>
      <c r="F6" s="287"/>
      <c r="G6" s="287"/>
      <c r="H6" s="287"/>
      <c r="I6" s="287"/>
      <c r="J6" s="287"/>
      <c r="K6" s="287"/>
      <c r="L6" s="287"/>
    </row>
    <row r="7" spans="1:12" x14ac:dyDescent="0.3">
      <c r="A7" s="306"/>
      <c r="B7" s="304"/>
      <c r="C7" s="307"/>
      <c r="D7" s="300"/>
      <c r="E7" s="286"/>
      <c r="F7" s="287"/>
      <c r="G7" s="287"/>
      <c r="H7" s="287"/>
      <c r="I7" s="287"/>
      <c r="J7" s="287"/>
      <c r="K7" s="287"/>
      <c r="L7" s="287"/>
    </row>
    <row r="8" spans="1:12" ht="15.6" x14ac:dyDescent="0.3">
      <c r="A8" s="308" t="s">
        <v>298</v>
      </c>
      <c r="B8" s="309"/>
      <c r="C8" s="310"/>
      <c r="D8" s="311"/>
      <c r="E8" s="286"/>
      <c r="F8" s="285"/>
      <c r="G8" s="285"/>
      <c r="H8" s="285"/>
      <c r="I8" s="285"/>
      <c r="J8" s="285"/>
      <c r="K8" s="285"/>
      <c r="L8" s="285"/>
    </row>
    <row r="9" spans="1:12" ht="15.6" x14ac:dyDescent="0.3">
      <c r="A9" s="308"/>
      <c r="B9" s="312" t="s">
        <v>279</v>
      </c>
      <c r="C9" s="313">
        <v>2017</v>
      </c>
      <c r="D9" s="311"/>
      <c r="E9" s="286"/>
      <c r="F9" s="285"/>
      <c r="G9" s="285"/>
      <c r="H9" s="285"/>
      <c r="I9" s="285"/>
      <c r="J9" s="285"/>
      <c r="K9" s="285"/>
      <c r="L9" s="285"/>
    </row>
    <row r="10" spans="1:12" ht="16.2" thickBot="1" x14ac:dyDescent="0.35">
      <c r="A10" s="314"/>
      <c r="B10" s="315" t="s">
        <v>277</v>
      </c>
      <c r="C10" s="316" t="s">
        <v>299</v>
      </c>
      <c r="D10" s="311"/>
      <c r="E10" s="284"/>
      <c r="F10" s="279"/>
      <c r="G10" s="283"/>
      <c r="H10" s="279"/>
      <c r="I10" s="279"/>
      <c r="J10" s="279"/>
      <c r="K10" s="279"/>
      <c r="L10" s="279"/>
    </row>
    <row r="11" spans="1:12" ht="16.2" thickTop="1" x14ac:dyDescent="0.3">
      <c r="A11" s="317"/>
      <c r="B11" s="312"/>
      <c r="C11" s="313"/>
      <c r="D11" s="311"/>
    </row>
    <row r="12" spans="1:12" ht="15.6" x14ac:dyDescent="0.3">
      <c r="A12" s="318" t="s">
        <v>300</v>
      </c>
      <c r="B12" s="319">
        <v>10</v>
      </c>
      <c r="C12" s="320">
        <v>15000</v>
      </c>
      <c r="D12" s="311"/>
    </row>
    <row r="13" spans="1:12" ht="15.6" x14ac:dyDescent="0.3">
      <c r="A13" s="321"/>
      <c r="B13" s="319"/>
      <c r="C13" s="322"/>
      <c r="D13" s="311"/>
      <c r="E13" s="281"/>
      <c r="F13" s="277"/>
      <c r="G13" s="276"/>
      <c r="H13" s="277"/>
      <c r="I13" s="276"/>
      <c r="J13" s="280"/>
      <c r="K13" s="282"/>
      <c r="L13" s="282"/>
    </row>
    <row r="14" spans="1:12" ht="15.6" x14ac:dyDescent="0.3">
      <c r="A14" s="321"/>
      <c r="B14" s="319"/>
      <c r="C14" s="320"/>
      <c r="D14" s="311"/>
      <c r="E14" s="281"/>
      <c r="F14" s="277"/>
      <c r="G14" s="276"/>
      <c r="H14" s="277"/>
      <c r="I14" s="276"/>
      <c r="J14" s="280"/>
      <c r="K14" s="282"/>
      <c r="L14" s="282"/>
    </row>
    <row r="15" spans="1:12" x14ac:dyDescent="0.3">
      <c r="A15" s="323" t="s">
        <v>301</v>
      </c>
      <c r="B15" s="304"/>
      <c r="C15" s="324">
        <f>C12</f>
        <v>15000</v>
      </c>
      <c r="D15" s="300"/>
      <c r="E15" s="281"/>
      <c r="F15" s="277"/>
      <c r="G15" s="276"/>
      <c r="H15" s="277"/>
      <c r="I15" s="276"/>
      <c r="J15" s="280"/>
      <c r="K15" s="282"/>
      <c r="L15" s="282"/>
    </row>
    <row r="16" spans="1:12" x14ac:dyDescent="0.3">
      <c r="A16" s="306"/>
      <c r="B16" s="304"/>
      <c r="C16"/>
      <c r="D16" s="300"/>
      <c r="E16" s="281"/>
      <c r="F16" s="277"/>
      <c r="G16" s="276"/>
      <c r="H16" s="277"/>
      <c r="I16" s="276"/>
      <c r="J16" s="280"/>
      <c r="K16" s="282"/>
      <c r="L16" s="282"/>
    </row>
    <row r="17" spans="1:12" ht="15.6" x14ac:dyDescent="0.3">
      <c r="A17" s="325" t="s">
        <v>302</v>
      </c>
      <c r="B17" s="304"/>
      <c r="C17" s="307"/>
      <c r="D17" s="300"/>
      <c r="E17" s="281"/>
      <c r="F17" s="277"/>
      <c r="G17" s="276"/>
      <c r="H17" s="277"/>
      <c r="I17" s="276"/>
      <c r="J17" s="277"/>
      <c r="K17" s="282"/>
      <c r="L17" s="282"/>
    </row>
    <row r="18" spans="1:12" x14ac:dyDescent="0.3">
      <c r="A18" s="408"/>
      <c r="B18" s="409"/>
      <c r="C18" s="307"/>
      <c r="D18" s="300"/>
      <c r="E18" s="281"/>
      <c r="F18" s="277"/>
      <c r="G18" s="276"/>
      <c r="H18" s="277"/>
      <c r="I18" s="276"/>
      <c r="J18" s="280"/>
      <c r="K18" s="282"/>
      <c r="L18" s="282"/>
    </row>
    <row r="19" spans="1:12" x14ac:dyDescent="0.3">
      <c r="A19" s="301" t="s">
        <v>289</v>
      </c>
      <c r="B19" s="326"/>
      <c r="C19" s="307"/>
      <c r="D19" s="300"/>
      <c r="E19" s="281"/>
      <c r="F19" s="277"/>
      <c r="G19" s="276"/>
      <c r="H19" s="277"/>
      <c r="I19" s="276"/>
      <c r="J19" s="280"/>
      <c r="K19" s="282"/>
      <c r="L19" s="279"/>
    </row>
    <row r="20" spans="1:12" x14ac:dyDescent="0.3">
      <c r="A20" s="327" t="s">
        <v>288</v>
      </c>
      <c r="B20" s="328"/>
      <c r="C20" s="307"/>
      <c r="D20" s="329"/>
      <c r="E20" s="281"/>
      <c r="F20" s="277"/>
      <c r="G20" s="276"/>
      <c r="H20" s="277"/>
      <c r="I20" s="276"/>
      <c r="J20" s="277"/>
      <c r="K20" s="279"/>
      <c r="L20" s="279"/>
    </row>
    <row r="21" spans="1:12" x14ac:dyDescent="0.3">
      <c r="A21" s="327"/>
      <c r="B21" s="328"/>
      <c r="C21" s="307"/>
      <c r="D21" s="329"/>
      <c r="E21" s="281"/>
      <c r="F21" s="280"/>
      <c r="G21" s="276"/>
      <c r="H21" s="280"/>
      <c r="I21" s="276"/>
      <c r="J21" s="280"/>
      <c r="K21" s="282"/>
      <c r="L21" s="282"/>
    </row>
    <row r="22" spans="1:12" x14ac:dyDescent="0.3">
      <c r="A22" s="313" t="s">
        <v>287</v>
      </c>
      <c r="B22" s="312" t="s">
        <v>279</v>
      </c>
      <c r="C22" s="313">
        <v>2017</v>
      </c>
      <c r="D22" s="330"/>
      <c r="E22" s="281"/>
      <c r="F22" s="280"/>
      <c r="G22" s="276"/>
      <c r="H22" s="280"/>
      <c r="I22" s="276"/>
      <c r="J22" s="280"/>
      <c r="K22" s="282"/>
      <c r="L22" s="279"/>
    </row>
    <row r="23" spans="1:12" ht="15" thickBot="1" x14ac:dyDescent="0.35">
      <c r="A23" s="330"/>
      <c r="B23" s="312" t="s">
        <v>277</v>
      </c>
      <c r="C23" s="313" t="s">
        <v>299</v>
      </c>
      <c r="D23" s="313"/>
      <c r="E23" s="281"/>
      <c r="F23" s="277"/>
      <c r="G23" s="276"/>
      <c r="H23" s="277"/>
      <c r="I23" s="276"/>
      <c r="J23" s="277"/>
      <c r="K23" s="282"/>
      <c r="L23" s="279"/>
    </row>
    <row r="24" spans="1:12" ht="15" thickTop="1" x14ac:dyDescent="0.3">
      <c r="A24" s="331"/>
      <c r="B24" s="332"/>
      <c r="C24" s="331"/>
      <c r="D24" s="333"/>
      <c r="E24" s="281"/>
      <c r="F24" s="280"/>
      <c r="G24" s="276"/>
      <c r="H24" s="280"/>
      <c r="I24" s="276"/>
      <c r="J24" s="280"/>
      <c r="K24" s="282"/>
      <c r="L24" s="282"/>
    </row>
    <row r="25" spans="1:12" x14ac:dyDescent="0.3">
      <c r="A25" s="334" t="s">
        <v>197</v>
      </c>
      <c r="B25" s="335">
        <v>1</v>
      </c>
      <c r="C25" s="336">
        <v>10000</v>
      </c>
      <c r="D25" s="337"/>
      <c r="E25" s="281"/>
      <c r="F25" s="280"/>
      <c r="G25" s="276"/>
      <c r="H25" s="280"/>
      <c r="I25" s="276"/>
      <c r="J25" s="280"/>
      <c r="K25" s="282"/>
      <c r="L25" s="282"/>
    </row>
    <row r="26" spans="1:12" x14ac:dyDescent="0.3">
      <c r="A26" s="334" t="s">
        <v>286</v>
      </c>
      <c r="B26" s="335">
        <v>2</v>
      </c>
      <c r="C26" s="336">
        <v>25000</v>
      </c>
      <c r="D26" s="337"/>
      <c r="E26" s="281"/>
      <c r="F26" s="280"/>
      <c r="G26" s="276"/>
      <c r="H26" s="280"/>
      <c r="I26" s="276"/>
      <c r="J26" s="280"/>
      <c r="K26" s="282"/>
      <c r="L26" s="279"/>
    </row>
    <row r="27" spans="1:12" x14ac:dyDescent="0.3">
      <c r="A27" s="334" t="s">
        <v>285</v>
      </c>
      <c r="B27" s="335">
        <v>3</v>
      </c>
      <c r="C27" s="336">
        <v>70000</v>
      </c>
      <c r="D27" s="337"/>
      <c r="E27" s="281"/>
      <c r="F27" s="277"/>
      <c r="G27" s="276"/>
      <c r="H27" s="277"/>
      <c r="I27" s="281"/>
      <c r="J27" s="280"/>
      <c r="K27" s="282"/>
      <c r="L27" s="282"/>
    </row>
    <row r="28" spans="1:12" x14ac:dyDescent="0.3">
      <c r="A28" s="334" t="s">
        <v>284</v>
      </c>
      <c r="B28" s="335">
        <v>4</v>
      </c>
      <c r="C28" s="336">
        <v>135000</v>
      </c>
      <c r="D28" s="337"/>
      <c r="E28" s="281"/>
      <c r="F28" s="280"/>
      <c r="G28" s="276"/>
      <c r="H28" s="280"/>
      <c r="I28" s="276"/>
      <c r="J28" s="280"/>
      <c r="K28" s="279"/>
      <c r="L28" s="279"/>
    </row>
    <row r="29" spans="1:12" x14ac:dyDescent="0.3">
      <c r="A29" s="334" t="s">
        <v>303</v>
      </c>
      <c r="B29" s="335">
        <v>5</v>
      </c>
      <c r="C29" s="336">
        <v>25000</v>
      </c>
      <c r="D29" s="337"/>
      <c r="E29" s="281"/>
      <c r="F29" s="280"/>
      <c r="G29" s="276"/>
      <c r="H29" s="280"/>
      <c r="I29" s="276"/>
      <c r="J29" s="280"/>
      <c r="K29" s="282"/>
      <c r="L29" s="282"/>
    </row>
    <row r="30" spans="1:12" x14ac:dyDescent="0.3">
      <c r="A30" s="334" t="s">
        <v>218</v>
      </c>
      <c r="B30" s="335">
        <v>8</v>
      </c>
      <c r="C30" s="336">
        <v>0</v>
      </c>
      <c r="D30" s="337"/>
      <c r="E30" s="281"/>
      <c r="F30" s="277"/>
      <c r="G30" s="278"/>
      <c r="H30" s="277"/>
      <c r="I30" s="278"/>
      <c r="J30" s="277"/>
      <c r="K30" s="279"/>
      <c r="L30" s="279"/>
    </row>
    <row r="31" spans="1:12" x14ac:dyDescent="0.3">
      <c r="A31" s="337" t="s">
        <v>283</v>
      </c>
      <c r="B31" s="335">
        <v>9</v>
      </c>
      <c r="C31" s="336">
        <v>50000</v>
      </c>
      <c r="D31" s="336"/>
      <c r="E31" s="281"/>
      <c r="F31" s="280"/>
      <c r="G31" s="276"/>
      <c r="H31" s="280"/>
      <c r="I31" s="276"/>
      <c r="J31" s="280"/>
      <c r="K31" s="282"/>
      <c r="L31" s="282"/>
    </row>
    <row r="32" spans="1:12" x14ac:dyDescent="0.3">
      <c r="A32" s="337" t="s">
        <v>282</v>
      </c>
      <c r="B32" s="335">
        <v>10</v>
      </c>
      <c r="C32" s="336">
        <v>15000</v>
      </c>
      <c r="D32" s="336"/>
      <c r="E32" s="281"/>
      <c r="F32" s="277"/>
      <c r="G32" s="277"/>
      <c r="H32" s="277"/>
      <c r="I32" s="280"/>
      <c r="J32" s="277"/>
      <c r="K32" s="279"/>
      <c r="L32" s="279"/>
    </row>
    <row r="33" spans="1:12" x14ac:dyDescent="0.3">
      <c r="A33" s="338" t="s">
        <v>50</v>
      </c>
      <c r="B33" s="339">
        <v>11</v>
      </c>
      <c r="C33" s="336">
        <v>25000</v>
      </c>
      <c r="D33" s="337"/>
      <c r="E33" s="276"/>
      <c r="F33" s="277"/>
      <c r="G33" s="276"/>
      <c r="H33" s="277"/>
      <c r="I33" s="276"/>
      <c r="L33" s="279"/>
    </row>
    <row r="34" spans="1:12" ht="15" hidden="1" customHeight="1" x14ac:dyDescent="0.3">
      <c r="A34" s="334" t="s">
        <v>49</v>
      </c>
      <c r="B34" s="335">
        <v>12</v>
      </c>
      <c r="C34" s="340">
        <v>42500</v>
      </c>
      <c r="D34" s="336"/>
      <c r="E34" s="276"/>
      <c r="F34" s="277"/>
      <c r="G34" s="276"/>
      <c r="H34" s="277"/>
      <c r="I34" s="276"/>
      <c r="L34" s="279"/>
    </row>
    <row r="35" spans="1:12" x14ac:dyDescent="0.3">
      <c r="A35" s="334"/>
      <c r="B35" s="312"/>
      <c r="C35" s="341"/>
      <c r="D35" s="336"/>
      <c r="E35" s="276"/>
      <c r="F35" s="277"/>
      <c r="G35" s="276"/>
      <c r="H35" s="277"/>
      <c r="I35" s="276"/>
    </row>
    <row r="36" spans="1:12" ht="15" thickBot="1" x14ac:dyDescent="0.35">
      <c r="A36" s="323" t="s">
        <v>281</v>
      </c>
      <c r="B36" s="342"/>
      <c r="C36" s="341">
        <f>SUM(C25:C34)</f>
        <v>397500</v>
      </c>
      <c r="D36" s="336"/>
      <c r="E36" s="276"/>
      <c r="F36" s="277"/>
      <c r="G36" s="276"/>
      <c r="H36" s="277"/>
      <c r="I36" s="276"/>
    </row>
    <row r="37" spans="1:12" ht="15" thickTop="1" x14ac:dyDescent="0.3">
      <c r="A37" s="331"/>
      <c r="B37" s="332"/>
      <c r="C37" s="331"/>
      <c r="D37" s="336"/>
      <c r="E37" s="276"/>
      <c r="F37" s="277"/>
      <c r="G37" s="276"/>
      <c r="H37" s="277"/>
      <c r="I37" s="276"/>
    </row>
    <row r="38" spans="1:12" x14ac:dyDescent="0.3">
      <c r="A38" s="334" t="s">
        <v>280</v>
      </c>
      <c r="B38" s="312" t="s">
        <v>279</v>
      </c>
      <c r="C38" s="313"/>
      <c r="D38" s="336"/>
      <c r="E38" s="276"/>
      <c r="F38" s="277"/>
      <c r="G38" s="276"/>
      <c r="H38" s="277"/>
      <c r="I38" s="276"/>
    </row>
    <row r="39" spans="1:12" ht="15" thickBot="1" x14ac:dyDescent="0.35">
      <c r="A39" s="334" t="s">
        <v>278</v>
      </c>
      <c r="B39" s="312" t="s">
        <v>277</v>
      </c>
      <c r="C39" s="313"/>
      <c r="D39" s="336"/>
      <c r="E39" s="276"/>
      <c r="F39" s="277"/>
      <c r="G39" s="276"/>
      <c r="H39" s="277"/>
      <c r="I39" s="276"/>
    </row>
    <row r="40" spans="1:12" ht="15" thickTop="1" x14ac:dyDescent="0.3">
      <c r="A40" s="331"/>
      <c r="B40" s="332"/>
      <c r="C40" s="331"/>
      <c r="D40" s="337"/>
      <c r="E40" s="276"/>
      <c r="F40" s="277"/>
      <c r="G40" s="276"/>
      <c r="H40" s="277"/>
      <c r="I40" s="276"/>
    </row>
    <row r="41" spans="1:12" x14ac:dyDescent="0.3">
      <c r="A41" s="334" t="s">
        <v>276</v>
      </c>
      <c r="B41" s="335">
        <v>13</v>
      </c>
      <c r="C41" s="336">
        <v>27500</v>
      </c>
      <c r="D41" s="336"/>
      <c r="E41" s="276"/>
      <c r="F41" s="277"/>
      <c r="G41" s="276"/>
      <c r="H41" s="277"/>
      <c r="I41" s="276"/>
    </row>
    <row r="42" spans="1:12" x14ac:dyDescent="0.3">
      <c r="A42" s="334" t="s">
        <v>275</v>
      </c>
      <c r="B42" s="335">
        <v>14</v>
      </c>
      <c r="C42" s="336">
        <v>24000</v>
      </c>
      <c r="D42" s="337"/>
      <c r="E42" s="276"/>
      <c r="F42" s="278"/>
      <c r="G42" s="276"/>
      <c r="H42" s="277"/>
      <c r="I42" s="276"/>
    </row>
    <row r="43" spans="1:12" x14ac:dyDescent="0.3">
      <c r="A43" s="334" t="s">
        <v>274</v>
      </c>
      <c r="B43" s="335">
        <v>15</v>
      </c>
      <c r="C43" s="340">
        <v>42000</v>
      </c>
      <c r="D43" s="337"/>
      <c r="E43" s="276"/>
      <c r="F43" s="277"/>
      <c r="G43" s="276"/>
      <c r="H43" s="277"/>
      <c r="I43" s="276"/>
    </row>
    <row r="44" spans="1:12" x14ac:dyDescent="0.3">
      <c r="A44" s="334"/>
      <c r="B44" s="312"/>
      <c r="C44" s="341"/>
      <c r="D44" s="337"/>
      <c r="E44" s="272"/>
      <c r="F44" s="275"/>
    </row>
    <row r="45" spans="1:12" ht="15.75" hidden="1" customHeight="1" thickTop="1" x14ac:dyDescent="0.3">
      <c r="A45" s="337" t="s">
        <v>273</v>
      </c>
      <c r="B45" s="342"/>
      <c r="C45" s="341">
        <f>SUM(C41:C43)</f>
        <v>93500</v>
      </c>
      <c r="D45" s="337"/>
    </row>
    <row r="46" spans="1:12" x14ac:dyDescent="0.3">
      <c r="A46"/>
      <c r="B46" s="298"/>
      <c r="C46" s="343"/>
      <c r="D46" s="337"/>
    </row>
    <row r="47" spans="1:12" x14ac:dyDescent="0.3">
      <c r="A47" s="344" t="s">
        <v>272</v>
      </c>
      <c r="B47" s="298"/>
      <c r="C47" s="374">
        <f>+C36+C45</f>
        <v>491000</v>
      </c>
      <c r="D47" s="337"/>
    </row>
    <row r="48" spans="1:12" ht="15" thickBot="1" x14ac:dyDescent="0.35">
      <c r="A48" s="345"/>
      <c r="B48" s="346"/>
      <c r="C48" s="347"/>
      <c r="D48" s="337"/>
    </row>
    <row r="49" spans="1:5" ht="15" thickTop="1" x14ac:dyDescent="0.3">
      <c r="A49" s="348" t="s">
        <v>271</v>
      </c>
      <c r="B49" s="298"/>
      <c r="C49" s="343"/>
      <c r="D49" s="337"/>
      <c r="E49" s="271"/>
    </row>
    <row r="50" spans="1:5" x14ac:dyDescent="0.3">
      <c r="A50" s="334"/>
      <c r="B50" s="349"/>
      <c r="C50" s="375"/>
      <c r="D50" s="337"/>
    </row>
    <row r="51" spans="1:5" s="273" customFormat="1" x14ac:dyDescent="0.3">
      <c r="A51" s="350"/>
      <c r="B51" s="312"/>
      <c r="C51" s="340"/>
      <c r="D51" s="337"/>
      <c r="E51" s="274"/>
    </row>
    <row r="52" spans="1:5" x14ac:dyDescent="0.3">
      <c r="A52" s="350" t="s">
        <v>270</v>
      </c>
      <c r="B52" s="312"/>
      <c r="C52" s="341">
        <f>C50+C51</f>
        <v>0</v>
      </c>
      <c r="D52" s="337"/>
    </row>
    <row r="53" spans="1:5" x14ac:dyDescent="0.3">
      <c r="A53"/>
      <c r="B53" s="298"/>
      <c r="C53" s="343"/>
      <c r="D53" s="337"/>
    </row>
    <row r="54" spans="1:5" ht="15" thickBot="1" x14ac:dyDescent="0.35">
      <c r="A54" s="351" t="s">
        <v>269</v>
      </c>
      <c r="B54" s="346"/>
      <c r="C54" s="376">
        <f>C52+C47</f>
        <v>491000</v>
      </c>
      <c r="D54"/>
    </row>
    <row r="55" spans="1:5" ht="15" thickTop="1" x14ac:dyDescent="0.3">
      <c r="A55"/>
      <c r="B55" s="298"/>
      <c r="C55" s="343"/>
      <c r="D55"/>
    </row>
    <row r="56" spans="1:5" x14ac:dyDescent="0.3">
      <c r="A56" s="352" t="s">
        <v>268</v>
      </c>
      <c r="B56" s="298"/>
      <c r="C56" s="343"/>
      <c r="D56"/>
    </row>
    <row r="57" spans="1:5" x14ac:dyDescent="0.3">
      <c r="A57" s="353" t="s">
        <v>267</v>
      </c>
      <c r="B57" s="354"/>
      <c r="C57" s="355"/>
      <c r="D57"/>
      <c r="E57" s="271"/>
    </row>
    <row r="58" spans="1:5" x14ac:dyDescent="0.3">
      <c r="A58" s="344"/>
      <c r="B58" s="356"/>
      <c r="C58" s="357"/>
      <c r="D58"/>
      <c r="E58" s="271"/>
    </row>
    <row r="59" spans="1:5" ht="15" hidden="1" customHeight="1" x14ac:dyDescent="0.3">
      <c r="A59" s="358" t="s">
        <v>266</v>
      </c>
      <c r="B59" s="359"/>
      <c r="C59" s="360">
        <v>60000</v>
      </c>
      <c r="D59"/>
    </row>
    <row r="60" spans="1:5" x14ac:dyDescent="0.3">
      <c r="A60" s="358" t="s">
        <v>265</v>
      </c>
      <c r="B60" s="359"/>
      <c r="C60" s="360">
        <v>25000</v>
      </c>
      <c r="D60"/>
    </row>
    <row r="61" spans="1:5" x14ac:dyDescent="0.3">
      <c r="A61" s="361" t="s">
        <v>264</v>
      </c>
      <c r="B61" s="362"/>
      <c r="C61" s="363">
        <v>10000</v>
      </c>
      <c r="D61" s="364"/>
    </row>
    <row r="62" spans="1:5" x14ac:dyDescent="0.3">
      <c r="A62" s="358" t="s">
        <v>263</v>
      </c>
      <c r="B62" s="359"/>
      <c r="C62" s="360">
        <v>38728</v>
      </c>
      <c r="D62"/>
    </row>
    <row r="63" spans="1:5" x14ac:dyDescent="0.3">
      <c r="A63" s="358" t="s">
        <v>262</v>
      </c>
      <c r="B63" s="359"/>
      <c r="C63" s="360">
        <v>12000</v>
      </c>
      <c r="D63"/>
    </row>
    <row r="64" spans="1:5" x14ac:dyDescent="0.3">
      <c r="A64" s="358" t="s">
        <v>261</v>
      </c>
      <c r="B64" s="359"/>
      <c r="C64" s="360">
        <v>20000</v>
      </c>
      <c r="D64"/>
    </row>
    <row r="65" spans="1:8" x14ac:dyDescent="0.3">
      <c r="A65" s="358" t="s">
        <v>260</v>
      </c>
      <c r="B65" s="359"/>
      <c r="C65" s="360">
        <v>25000</v>
      </c>
      <c r="D65"/>
    </row>
    <row r="66" spans="1:8" x14ac:dyDescent="0.3">
      <c r="A66" s="358" t="s">
        <v>259</v>
      </c>
      <c r="B66" s="359"/>
      <c r="C66" s="360">
        <v>5000</v>
      </c>
      <c r="D66"/>
      <c r="E66" s="271"/>
      <c r="F66" s="270"/>
      <c r="G66" s="271"/>
    </row>
    <row r="67" spans="1:8" x14ac:dyDescent="0.3">
      <c r="A67" s="358" t="s">
        <v>191</v>
      </c>
      <c r="B67" s="298"/>
      <c r="C67" s="360">
        <v>5000</v>
      </c>
      <c r="D67"/>
    </row>
    <row r="68" spans="1:8" x14ac:dyDescent="0.3">
      <c r="A68" s="358"/>
      <c r="B68" s="298"/>
      <c r="C68" s="360">
        <v>0</v>
      </c>
      <c r="D68" s="365"/>
    </row>
    <row r="69" spans="1:8" x14ac:dyDescent="0.3">
      <c r="A69" s="358"/>
      <c r="B69" s="359"/>
      <c r="C69" s="360"/>
      <c r="D69"/>
    </row>
    <row r="70" spans="1:8" x14ac:dyDescent="0.3">
      <c r="A70" s="358" t="s">
        <v>258</v>
      </c>
      <c r="B70" s="298"/>
      <c r="C70"/>
      <c r="D70"/>
    </row>
    <row r="71" spans="1:8" x14ac:dyDescent="0.3">
      <c r="A71" s="366" t="s">
        <v>216</v>
      </c>
      <c r="B71" s="298"/>
      <c r="C71" s="360">
        <v>1000</v>
      </c>
      <c r="D71"/>
    </row>
    <row r="72" spans="1:8" x14ac:dyDescent="0.3">
      <c r="A72" s="366" t="s">
        <v>257</v>
      </c>
      <c r="B72" s="298"/>
      <c r="C72" s="360">
        <v>6000</v>
      </c>
      <c r="D72" s="365"/>
      <c r="E72" s="272"/>
      <c r="F72" s="270"/>
    </row>
    <row r="73" spans="1:8" ht="15.75" hidden="1" customHeight="1" thickTop="1" x14ac:dyDescent="0.3">
      <c r="A73" s="366" t="s">
        <v>256</v>
      </c>
      <c r="B73" s="298"/>
      <c r="C73" s="360">
        <v>12500</v>
      </c>
      <c r="D73" s="365"/>
    </row>
    <row r="74" spans="1:8" x14ac:dyDescent="0.3">
      <c r="A74" s="366" t="s">
        <v>255</v>
      </c>
      <c r="B74" s="298"/>
      <c r="C74" s="360">
        <v>2500</v>
      </c>
      <c r="D74"/>
      <c r="E74" s="271"/>
    </row>
    <row r="75" spans="1:8" ht="15" hidden="1" customHeight="1" x14ac:dyDescent="0.3">
      <c r="A75" s="366"/>
      <c r="B75" s="298"/>
      <c r="C75" s="360"/>
      <c r="D75"/>
    </row>
    <row r="76" spans="1:8" x14ac:dyDescent="0.3">
      <c r="A76" s="358" t="s">
        <v>254</v>
      </c>
      <c r="B76" s="359"/>
      <c r="C76" s="360">
        <f>SUM(C59:C74)</f>
        <v>222728</v>
      </c>
      <c r="D76"/>
      <c r="E76" s="271"/>
    </row>
    <row r="77" spans="1:8" ht="15" hidden="1" customHeight="1" x14ac:dyDescent="0.3">
      <c r="A77" s="367"/>
      <c r="B77" s="368"/>
      <c r="C77" s="367"/>
      <c r="D77"/>
    </row>
    <row r="78" spans="1:8" x14ac:dyDescent="0.3">
      <c r="A78" s="344"/>
      <c r="B78" s="356"/>
      <c r="C78" s="344"/>
      <c r="D78"/>
      <c r="F78" s="270"/>
      <c r="H78" s="269"/>
    </row>
    <row r="79" spans="1:8" x14ac:dyDescent="0.3">
      <c r="A79" s="369" t="s">
        <v>253</v>
      </c>
      <c r="B79" s="298"/>
      <c r="C79"/>
      <c r="D79"/>
    </row>
    <row r="80" spans="1:8" x14ac:dyDescent="0.3">
      <c r="A80" s="370" t="s">
        <v>304</v>
      </c>
      <c r="B80" s="371"/>
      <c r="C80" s="372"/>
      <c r="D80"/>
    </row>
    <row r="81" spans="1:4" x14ac:dyDescent="0.3">
      <c r="A81"/>
      <c r="B81" s="298"/>
      <c r="C81" s="18"/>
      <c r="D81"/>
    </row>
    <row r="82" spans="1:4" ht="15" thickBot="1" x14ac:dyDescent="0.35">
      <c r="A82" s="345" t="s">
        <v>252</v>
      </c>
      <c r="B82" s="346"/>
      <c r="C82" s="377">
        <v>0</v>
      </c>
      <c r="D82"/>
    </row>
    <row r="83" spans="1:4" ht="15" thickTop="1" x14ac:dyDescent="0.3">
      <c r="A83"/>
      <c r="B83" s="298"/>
      <c r="C83"/>
      <c r="D83"/>
    </row>
    <row r="84" spans="1:4" x14ac:dyDescent="0.3">
      <c r="A84" t="s">
        <v>305</v>
      </c>
      <c r="B84" s="298"/>
      <c r="C84" s="373">
        <f>C54+C76+C82</f>
        <v>713728</v>
      </c>
      <c r="D84"/>
    </row>
  </sheetData>
  <mergeCells count="2">
    <mergeCell ref="A3:C3"/>
    <mergeCell ref="A18:B18"/>
  </mergeCells>
  <pageMargins left="0.7" right="0.7" top="0.75" bottom="0.75" header="0.3" footer="0.3"/>
  <pageSetup paperSize="5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workbookViewId="0">
      <selection activeCell="B16" sqref="B16"/>
    </sheetView>
  </sheetViews>
  <sheetFormatPr defaultColWidth="8.88671875" defaultRowHeight="14.4" x14ac:dyDescent="0.3"/>
  <cols>
    <col min="1" max="1" width="2.6640625" style="252" customWidth="1"/>
    <col min="2" max="2" width="8.88671875" style="252"/>
    <col min="3" max="3" width="10.44140625" style="252" customWidth="1"/>
    <col min="4" max="16384" width="8.88671875" style="252"/>
  </cols>
  <sheetData>
    <row r="1" spans="2:11" x14ac:dyDescent="0.3">
      <c r="B1" s="251"/>
    </row>
    <row r="2" spans="2:11" x14ac:dyDescent="0.3">
      <c r="B2" s="251"/>
    </row>
    <row r="3" spans="2:11" ht="15" thickBot="1" x14ac:dyDescent="0.35">
      <c r="B3" s="253" t="s">
        <v>240</v>
      </c>
    </row>
    <row r="4" spans="2:11" ht="29.4" thickBot="1" x14ac:dyDescent="0.35">
      <c r="B4" s="254">
        <v>2017</v>
      </c>
      <c r="C4" s="255">
        <v>2018</v>
      </c>
      <c r="D4" s="255">
        <v>2019</v>
      </c>
      <c r="E4" s="255" t="s">
        <v>241</v>
      </c>
    </row>
    <row r="5" spans="2:11" ht="15" thickBot="1" x14ac:dyDescent="0.35">
      <c r="B5" s="379">
        <v>1.9E-2</v>
      </c>
      <c r="C5" s="380">
        <v>0.02</v>
      </c>
      <c r="D5" s="380">
        <v>0.02</v>
      </c>
      <c r="E5" s="380">
        <v>0.02</v>
      </c>
    </row>
    <row r="6" spans="2:11" x14ac:dyDescent="0.3">
      <c r="B6" s="256" t="s">
        <v>317</v>
      </c>
    </row>
    <row r="7" spans="2:11" x14ac:dyDescent="0.3">
      <c r="B7" s="257" t="s">
        <v>318</v>
      </c>
    </row>
    <row r="8" spans="2:11" x14ac:dyDescent="0.3">
      <c r="B8" s="258"/>
    </row>
    <row r="9" spans="2:11" ht="15" thickBot="1" x14ac:dyDescent="0.35">
      <c r="B9" s="253" t="s">
        <v>242</v>
      </c>
    </row>
    <row r="10" spans="2:11" ht="29.4" thickBot="1" x14ac:dyDescent="0.35">
      <c r="B10" s="254">
        <v>2017</v>
      </c>
      <c r="C10" s="255">
        <v>2018</v>
      </c>
      <c r="D10" s="255">
        <v>2019</v>
      </c>
      <c r="E10" s="255">
        <v>2020</v>
      </c>
      <c r="F10" s="378" t="s">
        <v>321</v>
      </c>
    </row>
    <row r="11" spans="2:11" ht="15" thickBot="1" x14ac:dyDescent="0.35">
      <c r="B11" s="379">
        <v>1.41E-2</v>
      </c>
      <c r="C11" s="380">
        <v>1.9699999999999999E-2</v>
      </c>
      <c r="D11" s="380">
        <v>2.5399999999999999E-2</v>
      </c>
      <c r="E11" s="380">
        <v>2.9100000000000001E-2</v>
      </c>
      <c r="F11" s="380">
        <v>3.2899999999999999E-2</v>
      </c>
      <c r="I11" s="259"/>
    </row>
    <row r="12" spans="2:11" x14ac:dyDescent="0.3">
      <c r="B12" s="256" t="s">
        <v>322</v>
      </c>
      <c r="J12" s="260"/>
    </row>
    <row r="13" spans="2:11" x14ac:dyDescent="0.3">
      <c r="B13" s="258"/>
    </row>
    <row r="14" spans="2:11" ht="15" thickBot="1" x14ac:dyDescent="0.35">
      <c r="B14" s="253" t="s">
        <v>243</v>
      </c>
    </row>
    <row r="15" spans="2:11" ht="29.4" thickBot="1" x14ac:dyDescent="0.35">
      <c r="B15" s="254">
        <v>2017</v>
      </c>
      <c r="C15" s="255">
        <v>2018</v>
      </c>
      <c r="D15" s="255">
        <v>2019</v>
      </c>
      <c r="E15" s="255">
        <v>2020</v>
      </c>
      <c r="F15" s="255">
        <v>2021</v>
      </c>
      <c r="G15" s="255">
        <v>2022</v>
      </c>
      <c r="H15" s="255">
        <v>2023</v>
      </c>
      <c r="I15" s="255">
        <v>2024</v>
      </c>
      <c r="J15" s="255">
        <v>2025</v>
      </c>
      <c r="K15" s="378" t="s">
        <v>319</v>
      </c>
    </row>
    <row r="16" spans="2:11" ht="15" thickBot="1" x14ac:dyDescent="0.35">
      <c r="B16" s="381">
        <v>2.12E-2</v>
      </c>
      <c r="C16" s="382">
        <v>2.6210000000000001E-2</v>
      </c>
      <c r="D16" s="382">
        <v>2.9829999999999999E-2</v>
      </c>
      <c r="E16" s="382">
        <v>3.2660000000000002E-2</v>
      </c>
      <c r="F16" s="382">
        <v>3.4709999999999998E-2</v>
      </c>
      <c r="G16" s="382">
        <v>3.5619999999999999E-2</v>
      </c>
      <c r="H16" s="382">
        <v>3.5990000000000001E-2</v>
      </c>
      <c r="I16" s="382">
        <v>3.6170000000000001E-2</v>
      </c>
      <c r="J16" s="382">
        <v>3.6240000000000001E-2</v>
      </c>
      <c r="K16" s="382">
        <v>3.6269999999999997E-2</v>
      </c>
    </row>
    <row r="17" spans="2:2" x14ac:dyDescent="0.3">
      <c r="B17" s="259" t="s">
        <v>320</v>
      </c>
    </row>
    <row r="18" spans="2:2" x14ac:dyDescent="0.3">
      <c r="B18" s="261" t="s">
        <v>244</v>
      </c>
    </row>
  </sheetData>
  <hyperlinks>
    <hyperlink ref="B7" r:id="rId1"/>
  </hyperlinks>
  <pageMargins left="0.7" right="0.7" top="0.75" bottom="0.75" header="0.3" footer="0.3"/>
  <pageSetup scale="97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"/>
  <sheetViews>
    <sheetView workbookViewId="0"/>
  </sheetViews>
  <sheetFormatPr defaultColWidth="8.88671875" defaultRowHeight="14.4" x14ac:dyDescent="0.3"/>
  <cols>
    <col min="1" max="1" width="8.88671875" style="252"/>
    <col min="2" max="2" width="29.44140625" style="252" bestFit="1" customWidth="1"/>
    <col min="3" max="3" width="15.33203125" style="252" bestFit="1" customWidth="1"/>
    <col min="4" max="4" width="8.44140625" style="252" bestFit="1" customWidth="1"/>
    <col min="5" max="5" width="11.6640625" style="252" bestFit="1" customWidth="1"/>
    <col min="6" max="6" width="14.6640625" style="252" bestFit="1" customWidth="1"/>
    <col min="7" max="7" width="26.109375" style="252" bestFit="1" customWidth="1"/>
    <col min="8" max="8" width="17.44140625" style="252" bestFit="1" customWidth="1"/>
    <col min="9" max="9" width="7.33203125" style="252" customWidth="1"/>
    <col min="10" max="10" width="20.6640625" style="252" customWidth="1"/>
    <col min="11" max="11" width="10.44140625" style="252" bestFit="1" customWidth="1"/>
    <col min="12" max="12" width="11.44140625" style="252" bestFit="1" customWidth="1"/>
    <col min="13" max="13" width="11.109375" style="252" bestFit="1" customWidth="1"/>
    <col min="14" max="14" width="13.6640625" style="252" hidden="1" customWidth="1"/>
    <col min="15" max="15" width="20.6640625" style="252" customWidth="1"/>
    <col min="16" max="16384" width="8.88671875" style="252"/>
  </cols>
  <sheetData>
    <row r="2" spans="2:15" ht="15" thickBot="1" x14ac:dyDescent="0.35"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2:15" ht="18.600000000000001" thickTop="1" x14ac:dyDescent="0.3">
      <c r="B3" s="384" t="s">
        <v>250</v>
      </c>
      <c r="C3" s="385"/>
      <c r="D3" s="385"/>
      <c r="E3" s="385"/>
      <c r="F3" s="385"/>
      <c r="G3" s="385"/>
      <c r="H3" s="385"/>
    </row>
    <row r="4" spans="2:15" x14ac:dyDescent="0.3">
      <c r="B4" s="410" t="s">
        <v>332</v>
      </c>
      <c r="C4" s="410"/>
      <c r="D4" s="410"/>
      <c r="E4" s="410"/>
      <c r="F4" s="410"/>
      <c r="G4" s="410"/>
      <c r="H4" s="410"/>
    </row>
    <row r="5" spans="2:15" x14ac:dyDescent="0.3">
      <c r="B5" s="386" t="s">
        <v>326</v>
      </c>
      <c r="C5" s="386" t="s">
        <v>327</v>
      </c>
      <c r="D5" s="386" t="s">
        <v>249</v>
      </c>
      <c r="E5" s="386" t="s">
        <v>248</v>
      </c>
      <c r="F5" s="386" t="s">
        <v>247</v>
      </c>
      <c r="G5" s="386" t="s">
        <v>246</v>
      </c>
      <c r="H5" s="386" t="s">
        <v>245</v>
      </c>
    </row>
    <row r="6" spans="2:15" x14ac:dyDescent="0.3">
      <c r="B6" s="263" t="s">
        <v>328</v>
      </c>
      <c r="C6" s="387">
        <v>-26368.42</v>
      </c>
      <c r="D6" s="387">
        <v>0</v>
      </c>
      <c r="E6" s="387">
        <v>0</v>
      </c>
      <c r="F6" s="387">
        <v>0</v>
      </c>
      <c r="G6" s="387">
        <v>-26368.42</v>
      </c>
      <c r="H6" s="262" t="e">
        <f ca="1">_xll.E4A_Drilldown("24","Adj-16","PTD","USD","Total","A",,"6310	000	000	333970	030	000000														","1","DecimalPlaces=2","8241747","ECABE4DE42FDC3B0D9FD04BCFA1AA6C8")</f>
        <v>#NAME?</v>
      </c>
    </row>
    <row r="7" spans="2:15" x14ac:dyDescent="0.3">
      <c r="B7" s="263" t="s">
        <v>329</v>
      </c>
      <c r="C7" s="387">
        <v>-4394.7299999999996</v>
      </c>
      <c r="D7" s="387">
        <v>0</v>
      </c>
      <c r="E7" s="387">
        <v>0</v>
      </c>
      <c r="F7" s="387">
        <v>0</v>
      </c>
      <c r="G7" s="387">
        <v>-4394.7299999999996</v>
      </c>
      <c r="H7" s="262" t="e">
        <f ca="1">_xll.E4A_Drilldown("24","Adj-16","PTD","USD","Total","A",,"6310	000	000	334010	802	000000														","1","DecimalPlaces=2","8241748","EAE7928F0AA51F61F156A0A2B7256B92")</f>
        <v>#NAME?</v>
      </c>
    </row>
    <row r="8" spans="2:15" x14ac:dyDescent="0.3">
      <c r="B8" s="263" t="s">
        <v>330</v>
      </c>
      <c r="C8" s="387">
        <v>-57149.14</v>
      </c>
      <c r="D8" s="387">
        <v>0</v>
      </c>
      <c r="E8" s="387">
        <v>0</v>
      </c>
      <c r="F8" s="387">
        <v>0</v>
      </c>
      <c r="G8" s="390">
        <v>-57149.14</v>
      </c>
      <c r="H8" s="262" t="e">
        <f ca="1">_xll.E4A_Drilldown("24","Adj-16","PTD","USD","Total","A",,"6310	000	000	361109	000	000000														","1","DecimalPlaces=2","42737","A69BC21922C0FAB70E0DDD72F335E054")</f>
        <v>#NAME?</v>
      </c>
    </row>
    <row r="9" spans="2:15" x14ac:dyDescent="0.3">
      <c r="B9" s="263" t="s">
        <v>331</v>
      </c>
      <c r="C9" s="387">
        <v>-12539.01</v>
      </c>
      <c r="D9" s="387">
        <v>0</v>
      </c>
      <c r="E9" s="387">
        <v>0</v>
      </c>
      <c r="F9" s="387">
        <v>0</v>
      </c>
      <c r="G9" s="387">
        <v>-12539.01</v>
      </c>
      <c r="H9" s="262" t="e">
        <f ca="1">_xll.E4A_Drilldown("24","Adj-16","PTD","USD","Total","A",,"6310	000	000	361320	000	000000														","1","DecimalPlaces=2","57123","AFFE83A8AEC5F21DA00DD560E96858B4")</f>
        <v>#NAME?</v>
      </c>
    </row>
    <row r="10" spans="2:15" x14ac:dyDescent="0.3">
      <c r="B10" s="386"/>
      <c r="C10" s="386"/>
      <c r="D10" s="386"/>
      <c r="E10" s="386"/>
      <c r="F10" s="386"/>
      <c r="G10" s="386"/>
      <c r="H10" s="386"/>
    </row>
    <row r="11" spans="2:15" ht="15" thickBot="1" x14ac:dyDescent="0.35">
      <c r="B11" s="388"/>
      <c r="C11" s="388"/>
      <c r="D11" s="389">
        <f>SUM(D6:D9)</f>
        <v>0</v>
      </c>
      <c r="E11" s="389">
        <f>SUM(E6:E9)</f>
        <v>0</v>
      </c>
      <c r="F11" s="389">
        <f>SUM(F6:F9)</f>
        <v>0</v>
      </c>
      <c r="G11" s="388"/>
      <c r="H11" s="388"/>
    </row>
    <row r="12" spans="2:15" ht="15" thickTop="1" x14ac:dyDescent="0.3"/>
  </sheetData>
  <mergeCells count="1">
    <mergeCell ref="B4:H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46"/>
  <sheetViews>
    <sheetView workbookViewId="0"/>
  </sheetViews>
  <sheetFormatPr defaultRowHeight="13.2" x14ac:dyDescent="0.25"/>
  <sheetData>
    <row r="3" spans="2:14" x14ac:dyDescent="0.25">
      <c r="B3" s="147" t="s">
        <v>66</v>
      </c>
      <c r="C3" s="145" t="s">
        <v>67</v>
      </c>
      <c r="D3" s="145">
        <v>2003</v>
      </c>
      <c r="E3" s="145">
        <v>2004</v>
      </c>
      <c r="F3" s="145">
        <v>2005</v>
      </c>
      <c r="G3" s="145">
        <v>2006</v>
      </c>
      <c r="H3" s="145">
        <v>2007</v>
      </c>
      <c r="I3" s="145">
        <v>2008</v>
      </c>
      <c r="J3" s="145">
        <v>2009</v>
      </c>
      <c r="K3" s="145">
        <v>2010</v>
      </c>
      <c r="L3" s="149">
        <v>2011</v>
      </c>
      <c r="M3" s="149">
        <v>2012</v>
      </c>
      <c r="N3" t="s">
        <v>181</v>
      </c>
    </row>
    <row r="4" spans="2:14" ht="15.6" x14ac:dyDescent="0.25">
      <c r="B4" s="147" t="s">
        <v>68</v>
      </c>
      <c r="C4" s="148"/>
      <c r="D4" s="146">
        <v>2.2700000000000001E-2</v>
      </c>
      <c r="E4" s="146">
        <v>2.6800000000000001E-2</v>
      </c>
      <c r="F4" s="146">
        <v>3.39E-2</v>
      </c>
      <c r="G4" s="146">
        <v>3.2399999999999998E-2</v>
      </c>
      <c r="H4" s="146">
        <v>2.8500000000000001E-2</v>
      </c>
      <c r="I4" s="146">
        <v>3.85E-2</v>
      </c>
      <c r="J4" s="146">
        <v>-3.3999999999999998E-3</v>
      </c>
      <c r="K4" s="146">
        <v>1.6400000000000001E-2</v>
      </c>
      <c r="L4" s="151">
        <v>3.2000000000000001E-2</v>
      </c>
      <c r="M4" s="151">
        <v>2.1000000000000001E-2</v>
      </c>
      <c r="N4" s="152">
        <f>AVERAGE(D4:M4)</f>
        <v>2.4880000000000003E-2</v>
      </c>
    </row>
    <row r="8" spans="2:14" ht="15" x14ac:dyDescent="0.35">
      <c r="B8" s="150" t="s">
        <v>69</v>
      </c>
    </row>
    <row r="9" spans="2:14" ht="15" x14ac:dyDescent="0.35">
      <c r="B9" s="150" t="s">
        <v>70</v>
      </c>
    </row>
    <row r="10" spans="2:14" ht="15" x14ac:dyDescent="0.35">
      <c r="B10" s="150" t="s">
        <v>71</v>
      </c>
    </row>
    <row r="12" spans="2:14" ht="15" x14ac:dyDescent="0.35">
      <c r="B12" s="150" t="s">
        <v>72</v>
      </c>
    </row>
    <row r="14" spans="2:14" ht="15" x14ac:dyDescent="0.35">
      <c r="B14" s="150" t="s">
        <v>73</v>
      </c>
    </row>
    <row r="16" spans="2:14" ht="15" x14ac:dyDescent="0.35">
      <c r="B16" s="150" t="s">
        <v>74</v>
      </c>
    </row>
    <row r="18" spans="2:2" ht="15" x14ac:dyDescent="0.35">
      <c r="B18" s="150" t="s">
        <v>75</v>
      </c>
    </row>
    <row r="20" spans="2:2" ht="15" x14ac:dyDescent="0.35">
      <c r="B20" s="150" t="s">
        <v>76</v>
      </c>
    </row>
    <row r="22" spans="2:2" ht="15" x14ac:dyDescent="0.35">
      <c r="B22" s="150" t="s">
        <v>77</v>
      </c>
    </row>
    <row r="23" spans="2:2" ht="15" x14ac:dyDescent="0.35">
      <c r="B23" s="150" t="s">
        <v>78</v>
      </c>
    </row>
    <row r="24" spans="2:2" ht="15" x14ac:dyDescent="0.35">
      <c r="B24" s="150" t="s">
        <v>79</v>
      </c>
    </row>
    <row r="26" spans="2:2" ht="15" x14ac:dyDescent="0.35">
      <c r="B26" s="150" t="s">
        <v>80</v>
      </c>
    </row>
    <row r="27" spans="2:2" ht="15" x14ac:dyDescent="0.35">
      <c r="B27" s="150" t="s">
        <v>81</v>
      </c>
    </row>
    <row r="28" spans="2:2" ht="15" x14ac:dyDescent="0.35">
      <c r="B28" s="150" t="s">
        <v>82</v>
      </c>
    </row>
    <row r="30" spans="2:2" ht="15" x14ac:dyDescent="0.35">
      <c r="B30" s="150" t="s">
        <v>83</v>
      </c>
    </row>
    <row r="31" spans="2:2" ht="15" x14ac:dyDescent="0.35">
      <c r="B31" s="150" t="s">
        <v>84</v>
      </c>
    </row>
    <row r="32" spans="2:2" ht="15" x14ac:dyDescent="0.35">
      <c r="B32" s="150" t="s">
        <v>85</v>
      </c>
    </row>
    <row r="33" spans="2:2" ht="15" x14ac:dyDescent="0.35">
      <c r="B33" s="150" t="s">
        <v>86</v>
      </c>
    </row>
    <row r="34" spans="2:2" ht="15" x14ac:dyDescent="0.35">
      <c r="B34" s="150" t="s">
        <v>87</v>
      </c>
    </row>
    <row r="36" spans="2:2" ht="15" x14ac:dyDescent="0.35">
      <c r="B36" s="150" t="s">
        <v>88</v>
      </c>
    </row>
    <row r="37" spans="2:2" ht="15" x14ac:dyDescent="0.35">
      <c r="B37" s="150" t="s">
        <v>89</v>
      </c>
    </row>
    <row r="38" spans="2:2" ht="15" x14ac:dyDescent="0.35">
      <c r="B38" s="150" t="s">
        <v>90</v>
      </c>
    </row>
    <row r="39" spans="2:2" ht="15" x14ac:dyDescent="0.35">
      <c r="B39" s="150" t="s">
        <v>91</v>
      </c>
    </row>
    <row r="40" spans="2:2" ht="15" x14ac:dyDescent="0.35">
      <c r="B40" s="150" t="s">
        <v>92</v>
      </c>
    </row>
    <row r="42" spans="2:2" ht="15" x14ac:dyDescent="0.35">
      <c r="B42" s="150" t="s">
        <v>93</v>
      </c>
    </row>
    <row r="43" spans="2:2" ht="15" x14ac:dyDescent="0.35">
      <c r="B43" s="150" t="s">
        <v>94</v>
      </c>
    </row>
    <row r="44" spans="2:2" ht="15" x14ac:dyDescent="0.35">
      <c r="B44" s="150" t="s">
        <v>95</v>
      </c>
    </row>
    <row r="45" spans="2:2" ht="15" x14ac:dyDescent="0.35">
      <c r="B45" s="150" t="s">
        <v>96</v>
      </c>
    </row>
    <row r="46" spans="2:2" ht="15" x14ac:dyDescent="0.35">
      <c r="B46" s="150" t="s">
        <v>97</v>
      </c>
    </row>
    <row r="48" spans="2:2" ht="15" x14ac:dyDescent="0.35">
      <c r="B48" s="150" t="s">
        <v>98</v>
      </c>
    </row>
    <row r="49" spans="2:2" ht="15" x14ac:dyDescent="0.35">
      <c r="B49" s="150" t="s">
        <v>99</v>
      </c>
    </row>
    <row r="50" spans="2:2" ht="15" x14ac:dyDescent="0.35">
      <c r="B50" s="150" t="s">
        <v>100</v>
      </c>
    </row>
    <row r="51" spans="2:2" ht="15" x14ac:dyDescent="0.35">
      <c r="B51" s="150" t="s">
        <v>101</v>
      </c>
    </row>
    <row r="52" spans="2:2" ht="15" x14ac:dyDescent="0.35">
      <c r="B52" s="150" t="s">
        <v>102</v>
      </c>
    </row>
    <row r="54" spans="2:2" ht="15" x14ac:dyDescent="0.35">
      <c r="B54" s="150" t="s">
        <v>103</v>
      </c>
    </row>
    <row r="55" spans="2:2" ht="15" x14ac:dyDescent="0.35">
      <c r="B55" s="150" t="s">
        <v>104</v>
      </c>
    </row>
    <row r="56" spans="2:2" ht="15" x14ac:dyDescent="0.35">
      <c r="B56" s="150" t="s">
        <v>105</v>
      </c>
    </row>
    <row r="57" spans="2:2" ht="15" x14ac:dyDescent="0.35">
      <c r="B57" s="150" t="s">
        <v>106</v>
      </c>
    </row>
    <row r="58" spans="2:2" ht="15" x14ac:dyDescent="0.35">
      <c r="B58" s="150" t="s">
        <v>107</v>
      </c>
    </row>
    <row r="60" spans="2:2" ht="15" x14ac:dyDescent="0.35">
      <c r="B60" s="150" t="s">
        <v>108</v>
      </c>
    </row>
    <row r="61" spans="2:2" ht="15" x14ac:dyDescent="0.35">
      <c r="B61" s="150" t="s">
        <v>109</v>
      </c>
    </row>
    <row r="62" spans="2:2" ht="15" x14ac:dyDescent="0.35">
      <c r="B62" s="150" t="s">
        <v>110</v>
      </c>
    </row>
    <row r="63" spans="2:2" ht="15" x14ac:dyDescent="0.35">
      <c r="B63" s="150" t="s">
        <v>111</v>
      </c>
    </row>
    <row r="64" spans="2:2" ht="15" x14ac:dyDescent="0.35">
      <c r="B64" s="150" t="s">
        <v>112</v>
      </c>
    </row>
    <row r="66" spans="2:2" ht="15" x14ac:dyDescent="0.35">
      <c r="B66" s="150" t="s">
        <v>113</v>
      </c>
    </row>
    <row r="67" spans="2:2" ht="15" x14ac:dyDescent="0.35">
      <c r="B67" s="150" t="s">
        <v>114</v>
      </c>
    </row>
    <row r="68" spans="2:2" ht="15" x14ac:dyDescent="0.35">
      <c r="B68" s="150" t="s">
        <v>115</v>
      </c>
    </row>
    <row r="69" spans="2:2" ht="15" x14ac:dyDescent="0.35">
      <c r="B69" s="150" t="s">
        <v>116</v>
      </c>
    </row>
    <row r="70" spans="2:2" ht="15" x14ac:dyDescent="0.35">
      <c r="B70" s="150" t="s">
        <v>117</v>
      </c>
    </row>
    <row r="72" spans="2:2" ht="15" x14ac:dyDescent="0.35">
      <c r="B72" s="150" t="s">
        <v>118</v>
      </c>
    </row>
    <row r="73" spans="2:2" ht="15" x14ac:dyDescent="0.35">
      <c r="B73" s="150" t="s">
        <v>119</v>
      </c>
    </row>
    <row r="74" spans="2:2" ht="15" x14ac:dyDescent="0.35">
      <c r="B74" s="150" t="s">
        <v>120</v>
      </c>
    </row>
    <row r="75" spans="2:2" ht="15" x14ac:dyDescent="0.35">
      <c r="B75" s="150" t="s">
        <v>121</v>
      </c>
    </row>
    <row r="76" spans="2:2" ht="15" x14ac:dyDescent="0.35">
      <c r="B76" s="150" t="s">
        <v>122</v>
      </c>
    </row>
    <row r="78" spans="2:2" ht="15" x14ac:dyDescent="0.35">
      <c r="B78" s="150" t="s">
        <v>123</v>
      </c>
    </row>
    <row r="79" spans="2:2" ht="15" x14ac:dyDescent="0.35">
      <c r="B79" s="150" t="s">
        <v>124</v>
      </c>
    </row>
    <row r="80" spans="2:2" ht="15" x14ac:dyDescent="0.35">
      <c r="B80" s="150" t="s">
        <v>125</v>
      </c>
    </row>
    <row r="81" spans="2:2" ht="15" x14ac:dyDescent="0.35">
      <c r="B81" s="150" t="s">
        <v>126</v>
      </c>
    </row>
    <row r="82" spans="2:2" ht="15" x14ac:dyDescent="0.35">
      <c r="B82" s="150" t="s">
        <v>127</v>
      </c>
    </row>
    <row r="84" spans="2:2" ht="15" x14ac:dyDescent="0.35">
      <c r="B84" s="150" t="s">
        <v>128</v>
      </c>
    </row>
    <row r="85" spans="2:2" ht="15" x14ac:dyDescent="0.35">
      <c r="B85" s="150" t="s">
        <v>129</v>
      </c>
    </row>
    <row r="86" spans="2:2" ht="15" x14ac:dyDescent="0.35">
      <c r="B86" s="150" t="s">
        <v>130</v>
      </c>
    </row>
    <row r="87" spans="2:2" ht="15" x14ac:dyDescent="0.35">
      <c r="B87" s="150" t="s">
        <v>131</v>
      </c>
    </row>
    <row r="88" spans="2:2" ht="15" x14ac:dyDescent="0.35">
      <c r="B88" s="150" t="s">
        <v>132</v>
      </c>
    </row>
    <row r="90" spans="2:2" ht="15" x14ac:dyDescent="0.35">
      <c r="B90" s="150" t="s">
        <v>133</v>
      </c>
    </row>
    <row r="91" spans="2:2" ht="15" x14ac:dyDescent="0.35">
      <c r="B91" s="150" t="s">
        <v>134</v>
      </c>
    </row>
    <row r="92" spans="2:2" ht="15" x14ac:dyDescent="0.35">
      <c r="B92" s="150" t="s">
        <v>135</v>
      </c>
    </row>
    <row r="93" spans="2:2" ht="15" x14ac:dyDescent="0.35">
      <c r="B93" s="150" t="s">
        <v>136</v>
      </c>
    </row>
    <row r="94" spans="2:2" ht="15" x14ac:dyDescent="0.35">
      <c r="B94" s="150" t="s">
        <v>137</v>
      </c>
    </row>
    <row r="96" spans="2:2" ht="15" x14ac:dyDescent="0.35">
      <c r="B96" s="150" t="s">
        <v>138</v>
      </c>
    </row>
    <row r="97" spans="2:2" ht="15" x14ac:dyDescent="0.35">
      <c r="B97" s="150" t="s">
        <v>139</v>
      </c>
    </row>
    <row r="98" spans="2:2" ht="15" x14ac:dyDescent="0.35">
      <c r="B98" s="150" t="s">
        <v>140</v>
      </c>
    </row>
    <row r="99" spans="2:2" ht="15" x14ac:dyDescent="0.35">
      <c r="B99" s="150" t="s">
        <v>141</v>
      </c>
    </row>
    <row r="100" spans="2:2" ht="15" x14ac:dyDescent="0.35">
      <c r="B100" s="150" t="s">
        <v>142</v>
      </c>
    </row>
    <row r="102" spans="2:2" ht="15" x14ac:dyDescent="0.35">
      <c r="B102" s="150" t="s">
        <v>143</v>
      </c>
    </row>
    <row r="103" spans="2:2" ht="15" x14ac:dyDescent="0.35">
      <c r="B103" s="150" t="s">
        <v>144</v>
      </c>
    </row>
    <row r="104" spans="2:2" ht="15" x14ac:dyDescent="0.35">
      <c r="B104" s="150" t="s">
        <v>145</v>
      </c>
    </row>
    <row r="105" spans="2:2" ht="15" x14ac:dyDescent="0.35">
      <c r="B105" s="150" t="s">
        <v>146</v>
      </c>
    </row>
    <row r="106" spans="2:2" ht="15" x14ac:dyDescent="0.35">
      <c r="B106" s="150" t="s">
        <v>147</v>
      </c>
    </row>
    <row r="108" spans="2:2" ht="15" x14ac:dyDescent="0.35">
      <c r="B108" s="150" t="s">
        <v>148</v>
      </c>
    </row>
    <row r="109" spans="2:2" ht="15" x14ac:dyDescent="0.35">
      <c r="B109" s="150" t="s">
        <v>149</v>
      </c>
    </row>
    <row r="110" spans="2:2" ht="15" x14ac:dyDescent="0.35">
      <c r="B110" s="150" t="s">
        <v>150</v>
      </c>
    </row>
    <row r="111" spans="2:2" ht="15" x14ac:dyDescent="0.35">
      <c r="B111" s="150" t="s">
        <v>151</v>
      </c>
    </row>
    <row r="112" spans="2:2" ht="15" x14ac:dyDescent="0.35">
      <c r="B112" s="150" t="s">
        <v>152</v>
      </c>
    </row>
    <row r="114" spans="2:2" ht="15" x14ac:dyDescent="0.35">
      <c r="B114" s="150" t="s">
        <v>153</v>
      </c>
    </row>
    <row r="115" spans="2:2" ht="15" x14ac:dyDescent="0.35">
      <c r="B115" s="150" t="s">
        <v>154</v>
      </c>
    </row>
    <row r="116" spans="2:2" ht="15" x14ac:dyDescent="0.35">
      <c r="B116" s="150" t="s">
        <v>155</v>
      </c>
    </row>
    <row r="117" spans="2:2" ht="15" x14ac:dyDescent="0.35">
      <c r="B117" s="150" t="s">
        <v>156</v>
      </c>
    </row>
    <row r="118" spans="2:2" ht="15" x14ac:dyDescent="0.35">
      <c r="B118" s="150" t="s">
        <v>157</v>
      </c>
    </row>
    <row r="120" spans="2:2" ht="15" x14ac:dyDescent="0.35">
      <c r="B120" s="150" t="s">
        <v>158</v>
      </c>
    </row>
    <row r="121" spans="2:2" ht="15" x14ac:dyDescent="0.35">
      <c r="B121" s="150" t="s">
        <v>159</v>
      </c>
    </row>
    <row r="122" spans="2:2" ht="15" x14ac:dyDescent="0.35">
      <c r="B122" s="150" t="s">
        <v>160</v>
      </c>
    </row>
    <row r="123" spans="2:2" ht="15" x14ac:dyDescent="0.35">
      <c r="B123" s="150" t="s">
        <v>161</v>
      </c>
    </row>
    <row r="124" spans="2:2" ht="15" x14ac:dyDescent="0.35">
      <c r="B124" s="150" t="s">
        <v>162</v>
      </c>
    </row>
    <row r="126" spans="2:2" ht="15" x14ac:dyDescent="0.35">
      <c r="B126" s="150" t="s">
        <v>163</v>
      </c>
    </row>
    <row r="127" spans="2:2" ht="15" x14ac:dyDescent="0.35">
      <c r="B127" s="150" t="s">
        <v>164</v>
      </c>
    </row>
    <row r="128" spans="2:2" ht="15" x14ac:dyDescent="0.35">
      <c r="B128" s="150" t="s">
        <v>165</v>
      </c>
    </row>
    <row r="129" spans="2:2" ht="15" x14ac:dyDescent="0.35">
      <c r="B129" s="150" t="s">
        <v>166</v>
      </c>
    </row>
    <row r="130" spans="2:2" ht="15" x14ac:dyDescent="0.35">
      <c r="B130" s="150" t="s">
        <v>167</v>
      </c>
    </row>
    <row r="132" spans="2:2" ht="15" x14ac:dyDescent="0.35">
      <c r="B132" s="150" t="s">
        <v>168</v>
      </c>
    </row>
    <row r="133" spans="2:2" ht="15" x14ac:dyDescent="0.35">
      <c r="B133" s="150" t="s">
        <v>169</v>
      </c>
    </row>
    <row r="134" spans="2:2" ht="15" x14ac:dyDescent="0.35">
      <c r="B134" s="150" t="s">
        <v>170</v>
      </c>
    </row>
    <row r="135" spans="2:2" ht="15" x14ac:dyDescent="0.35">
      <c r="B135" s="150" t="s">
        <v>171</v>
      </c>
    </row>
    <row r="136" spans="2:2" ht="15" x14ac:dyDescent="0.35">
      <c r="B136" s="150" t="s">
        <v>172</v>
      </c>
    </row>
    <row r="138" spans="2:2" ht="15" x14ac:dyDescent="0.35">
      <c r="B138" s="150" t="s">
        <v>173</v>
      </c>
    </row>
    <row r="139" spans="2:2" ht="15" x14ac:dyDescent="0.35">
      <c r="B139" s="150" t="s">
        <v>174</v>
      </c>
    </row>
    <row r="140" spans="2:2" ht="15" x14ac:dyDescent="0.35">
      <c r="B140" s="150" t="s">
        <v>175</v>
      </c>
    </row>
    <row r="141" spans="2:2" ht="15" x14ac:dyDescent="0.35">
      <c r="B141" s="150" t="s">
        <v>176</v>
      </c>
    </row>
    <row r="142" spans="2:2" ht="15" x14ac:dyDescent="0.35">
      <c r="B142" s="150" t="s">
        <v>177</v>
      </c>
    </row>
    <row r="144" spans="2:2" ht="15" x14ac:dyDescent="0.35">
      <c r="B144" s="150" t="s">
        <v>178</v>
      </c>
    </row>
    <row r="145" spans="2:2" ht="15" x14ac:dyDescent="0.35">
      <c r="B145" s="150" t="s">
        <v>179</v>
      </c>
    </row>
    <row r="146" spans="2:2" ht="15" x14ac:dyDescent="0.35">
      <c r="B146" s="150" t="s">
        <v>180</v>
      </c>
    </row>
  </sheetData>
  <phoneticPr fontId="7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2"/>
  <sheetViews>
    <sheetView workbookViewId="0"/>
  </sheetViews>
  <sheetFormatPr defaultRowHeight="13.2" x14ac:dyDescent="0.25"/>
  <cols>
    <col min="1" max="1" width="10.109375" bestFit="1" customWidth="1"/>
    <col min="3" max="3" width="10.109375" bestFit="1" customWidth="1"/>
  </cols>
  <sheetData>
    <row r="1" spans="1:5" ht="52.8" x14ac:dyDescent="0.25">
      <c r="A1" s="153" t="s">
        <v>182</v>
      </c>
      <c r="B1" s="153" t="s">
        <v>183</v>
      </c>
      <c r="C1" s="153" t="s">
        <v>182</v>
      </c>
      <c r="D1" s="153" t="s">
        <v>184</v>
      </c>
      <c r="E1" s="153" t="s">
        <v>185</v>
      </c>
    </row>
    <row r="2" spans="1:5" x14ac:dyDescent="0.25">
      <c r="A2" s="154">
        <v>40911</v>
      </c>
      <c r="B2" s="155">
        <v>2.64</v>
      </c>
      <c r="C2" s="154">
        <v>40911</v>
      </c>
      <c r="D2" s="155">
        <v>2.67</v>
      </c>
      <c r="E2" s="155" t="s">
        <v>186</v>
      </c>
    </row>
    <row r="3" spans="1:5" x14ac:dyDescent="0.25">
      <c r="A3" s="154">
        <v>40912</v>
      </c>
      <c r="B3" s="155">
        <v>2.68</v>
      </c>
      <c r="C3" s="154">
        <v>40912</v>
      </c>
      <c r="D3" s="155">
        <v>2.71</v>
      </c>
      <c r="E3" s="155" t="s">
        <v>186</v>
      </c>
    </row>
    <row r="4" spans="1:5" x14ac:dyDescent="0.25">
      <c r="A4" s="154">
        <v>40913</v>
      </c>
      <c r="B4" s="155">
        <v>2.7</v>
      </c>
      <c r="C4" s="154">
        <v>40913</v>
      </c>
      <c r="D4" s="155">
        <v>2.74</v>
      </c>
      <c r="E4" s="155" t="s">
        <v>186</v>
      </c>
    </row>
    <row r="5" spans="1:5" x14ac:dyDescent="0.25">
      <c r="A5" s="154">
        <v>40914</v>
      </c>
      <c r="B5" s="155">
        <v>2.67</v>
      </c>
      <c r="C5" s="154">
        <v>40914</v>
      </c>
      <c r="D5" s="155">
        <v>2.7</v>
      </c>
      <c r="E5" s="155" t="s">
        <v>186</v>
      </c>
    </row>
    <row r="6" spans="1:5" x14ac:dyDescent="0.25">
      <c r="A6" s="154">
        <v>40917</v>
      </c>
      <c r="B6" s="155">
        <v>2.66</v>
      </c>
      <c r="C6" s="154">
        <v>40917</v>
      </c>
      <c r="D6" s="155">
        <v>2.7</v>
      </c>
      <c r="E6" s="155" t="s">
        <v>186</v>
      </c>
    </row>
    <row r="7" spans="1:5" x14ac:dyDescent="0.25">
      <c r="A7" s="154">
        <v>40918</v>
      </c>
      <c r="B7" s="155">
        <v>2.68</v>
      </c>
      <c r="C7" s="154">
        <v>40918</v>
      </c>
      <c r="D7" s="155">
        <v>2.71</v>
      </c>
      <c r="E7" s="155" t="s">
        <v>186</v>
      </c>
    </row>
    <row r="8" spans="1:5" x14ac:dyDescent="0.25">
      <c r="A8" s="154">
        <v>40919</v>
      </c>
      <c r="B8" s="155">
        <v>2.6</v>
      </c>
      <c r="C8" s="154">
        <v>40919</v>
      </c>
      <c r="D8" s="155">
        <v>2.63</v>
      </c>
      <c r="E8" s="155" t="s">
        <v>186</v>
      </c>
    </row>
    <row r="9" spans="1:5" x14ac:dyDescent="0.25">
      <c r="A9" s="154">
        <v>40920</v>
      </c>
      <c r="B9" s="155">
        <v>2.61</v>
      </c>
      <c r="C9" s="154">
        <v>40920</v>
      </c>
      <c r="D9" s="155">
        <v>2.65</v>
      </c>
      <c r="E9" s="155" t="s">
        <v>186</v>
      </c>
    </row>
    <row r="10" spans="1:5" x14ac:dyDescent="0.25">
      <c r="A10" s="154">
        <v>40921</v>
      </c>
      <c r="B10" s="155">
        <v>2.5499999999999998</v>
      </c>
      <c r="C10" s="154">
        <v>40921</v>
      </c>
      <c r="D10" s="155">
        <v>2.59</v>
      </c>
      <c r="E10" s="155" t="s">
        <v>186</v>
      </c>
    </row>
    <row r="11" spans="1:5" x14ac:dyDescent="0.25">
      <c r="A11" s="154">
        <v>40925</v>
      </c>
      <c r="B11" s="155">
        <v>2.5299999999999998</v>
      </c>
      <c r="C11" s="154">
        <v>40925</v>
      </c>
      <c r="D11" s="155">
        <v>2.57</v>
      </c>
      <c r="E11" s="155" t="s">
        <v>186</v>
      </c>
    </row>
    <row r="12" spans="1:5" x14ac:dyDescent="0.25">
      <c r="A12" s="154">
        <v>40926</v>
      </c>
      <c r="B12" s="155">
        <v>2.59</v>
      </c>
      <c r="C12" s="154">
        <v>40926</v>
      </c>
      <c r="D12" s="155">
        <v>2.63</v>
      </c>
      <c r="E12" s="155" t="s">
        <v>186</v>
      </c>
    </row>
    <row r="13" spans="1:5" x14ac:dyDescent="0.25">
      <c r="A13" s="154">
        <v>40927</v>
      </c>
      <c r="B13" s="155">
        <v>2.68</v>
      </c>
      <c r="C13" s="154">
        <v>40927</v>
      </c>
      <c r="D13" s="155">
        <v>2.72</v>
      </c>
      <c r="E13" s="155" t="s">
        <v>186</v>
      </c>
    </row>
    <row r="14" spans="1:5" x14ac:dyDescent="0.25">
      <c r="A14" s="154">
        <v>40928</v>
      </c>
      <c r="B14" s="155">
        <v>2.74</v>
      </c>
      <c r="C14" s="154">
        <v>40928</v>
      </c>
      <c r="D14" s="155">
        <v>2.78</v>
      </c>
      <c r="E14" s="155" t="s">
        <v>186</v>
      </c>
    </row>
    <row r="15" spans="1:5" x14ac:dyDescent="0.25">
      <c r="A15" s="154">
        <v>40931</v>
      </c>
      <c r="B15" s="155">
        <v>2.78</v>
      </c>
      <c r="C15" s="154">
        <v>40931</v>
      </c>
      <c r="D15" s="155">
        <v>2.82</v>
      </c>
      <c r="E15" s="155" t="s">
        <v>186</v>
      </c>
    </row>
    <row r="16" spans="1:5" x14ac:dyDescent="0.25">
      <c r="A16" s="154">
        <v>40932</v>
      </c>
      <c r="B16" s="155">
        <v>2.78</v>
      </c>
      <c r="C16" s="154">
        <v>40932</v>
      </c>
      <c r="D16" s="155">
        <v>2.82</v>
      </c>
      <c r="E16" s="155" t="s">
        <v>186</v>
      </c>
    </row>
    <row r="17" spans="1:5" x14ac:dyDescent="0.25">
      <c r="A17" s="154">
        <v>40933</v>
      </c>
      <c r="B17" s="155">
        <v>2.74</v>
      </c>
      <c r="C17" s="154">
        <v>40933</v>
      </c>
      <c r="D17" s="155">
        <v>2.78</v>
      </c>
      <c r="E17" s="155" t="s">
        <v>186</v>
      </c>
    </row>
    <row r="18" spans="1:5" x14ac:dyDescent="0.25">
      <c r="A18" s="154">
        <v>40934</v>
      </c>
      <c r="B18" s="155">
        <v>2.7</v>
      </c>
      <c r="C18" s="154">
        <v>40934</v>
      </c>
      <c r="D18" s="155">
        <v>2.74</v>
      </c>
      <c r="E18" s="155" t="s">
        <v>186</v>
      </c>
    </row>
    <row r="19" spans="1:5" x14ac:dyDescent="0.25">
      <c r="A19" s="154">
        <v>40935</v>
      </c>
      <c r="B19" s="155">
        <v>2.67</v>
      </c>
      <c r="C19" s="154">
        <v>40935</v>
      </c>
      <c r="D19" s="155">
        <v>2.71</v>
      </c>
      <c r="E19" s="155" t="s">
        <v>186</v>
      </c>
    </row>
    <row r="20" spans="1:5" x14ac:dyDescent="0.25">
      <c r="A20" s="154">
        <v>40938</v>
      </c>
      <c r="B20" s="155">
        <v>2.59</v>
      </c>
      <c r="C20" s="154">
        <v>40938</v>
      </c>
      <c r="D20" s="155">
        <v>2.64</v>
      </c>
      <c r="E20" s="155" t="s">
        <v>186</v>
      </c>
    </row>
    <row r="21" spans="1:5" x14ac:dyDescent="0.25">
      <c r="A21" s="154">
        <v>40939</v>
      </c>
      <c r="B21" s="155">
        <v>2.54</v>
      </c>
      <c r="C21" s="154">
        <v>40939</v>
      </c>
      <c r="D21" s="155">
        <v>2.59</v>
      </c>
      <c r="E21" s="155" t="s">
        <v>186</v>
      </c>
    </row>
    <row r="22" spans="1:5" x14ac:dyDescent="0.25">
      <c r="A22" s="154">
        <v>40940</v>
      </c>
      <c r="B22" s="155">
        <v>2.6</v>
      </c>
      <c r="C22" s="154">
        <v>40940</v>
      </c>
      <c r="D22" s="155">
        <v>2.65</v>
      </c>
      <c r="E22" s="155" t="s">
        <v>186</v>
      </c>
    </row>
    <row r="23" spans="1:5" x14ac:dyDescent="0.25">
      <c r="A23" s="154">
        <v>40941</v>
      </c>
      <c r="B23" s="155">
        <v>2.59</v>
      </c>
      <c r="C23" s="154">
        <v>40941</v>
      </c>
      <c r="D23" s="155">
        <v>2.64</v>
      </c>
      <c r="E23" s="155" t="s">
        <v>186</v>
      </c>
    </row>
    <row r="24" spans="1:5" x14ac:dyDescent="0.25">
      <c r="A24" s="154">
        <v>40942</v>
      </c>
      <c r="B24" s="155">
        <v>2.72</v>
      </c>
      <c r="C24" s="154">
        <v>40942</v>
      </c>
      <c r="D24" s="155">
        <v>2.76</v>
      </c>
      <c r="E24" s="155" t="s">
        <v>186</v>
      </c>
    </row>
    <row r="25" spans="1:5" x14ac:dyDescent="0.25">
      <c r="A25" s="154">
        <v>40945</v>
      </c>
      <c r="B25" s="155">
        <v>2.67</v>
      </c>
      <c r="C25" s="154">
        <v>40945</v>
      </c>
      <c r="D25" s="155">
        <v>2.71</v>
      </c>
      <c r="E25" s="155" t="s">
        <v>186</v>
      </c>
    </row>
    <row r="26" spans="1:5" x14ac:dyDescent="0.25">
      <c r="A26" s="154">
        <v>40946</v>
      </c>
      <c r="B26" s="155">
        <v>2.73</v>
      </c>
      <c r="C26" s="154">
        <v>40946</v>
      </c>
      <c r="D26" s="155">
        <v>2.78</v>
      </c>
      <c r="E26" s="155" t="s">
        <v>186</v>
      </c>
    </row>
    <row r="27" spans="1:5" x14ac:dyDescent="0.25">
      <c r="A27" s="154">
        <v>40947</v>
      </c>
      <c r="B27" s="155">
        <v>2.73</v>
      </c>
      <c r="C27" s="154">
        <v>40947</v>
      </c>
      <c r="D27" s="155">
        <v>2.78</v>
      </c>
      <c r="E27" s="155" t="s">
        <v>186</v>
      </c>
    </row>
    <row r="28" spans="1:5" x14ac:dyDescent="0.25">
      <c r="A28" s="154">
        <v>40948</v>
      </c>
      <c r="B28" s="155">
        <v>2.77</v>
      </c>
      <c r="C28" s="154">
        <v>40948</v>
      </c>
      <c r="D28" s="155">
        <v>2.83</v>
      </c>
      <c r="E28" s="155" t="s">
        <v>186</v>
      </c>
    </row>
    <row r="29" spans="1:5" x14ac:dyDescent="0.25">
      <c r="A29" s="154">
        <v>40949</v>
      </c>
      <c r="B29" s="155">
        <v>2.7</v>
      </c>
      <c r="C29" s="154">
        <v>40949</v>
      </c>
      <c r="D29" s="155">
        <v>2.75</v>
      </c>
      <c r="E29" s="155" t="s">
        <v>186</v>
      </c>
    </row>
    <row r="30" spans="1:5" x14ac:dyDescent="0.25">
      <c r="A30" s="154">
        <v>40952</v>
      </c>
      <c r="B30" s="155">
        <v>2.73</v>
      </c>
      <c r="C30" s="154">
        <v>40952</v>
      </c>
      <c r="D30" s="155">
        <v>2.78</v>
      </c>
      <c r="E30" s="155" t="s">
        <v>186</v>
      </c>
    </row>
    <row r="31" spans="1:5" x14ac:dyDescent="0.25">
      <c r="A31" s="154">
        <v>40953</v>
      </c>
      <c r="B31" s="155">
        <v>2.65</v>
      </c>
      <c r="C31" s="154">
        <v>40953</v>
      </c>
      <c r="D31" s="155">
        <v>2.7</v>
      </c>
      <c r="E31" s="155" t="s">
        <v>186</v>
      </c>
    </row>
    <row r="32" spans="1:5" x14ac:dyDescent="0.25">
      <c r="A32" s="154">
        <v>40954</v>
      </c>
      <c r="B32" s="155">
        <v>2.69</v>
      </c>
      <c r="C32" s="154">
        <v>40954</v>
      </c>
      <c r="D32" s="155">
        <v>2.72</v>
      </c>
      <c r="E32" s="155" t="s">
        <v>186</v>
      </c>
    </row>
    <row r="33" spans="1:5" x14ac:dyDescent="0.25">
      <c r="A33" s="154">
        <v>40955</v>
      </c>
      <c r="B33" s="155">
        <v>2.74</v>
      </c>
      <c r="C33" s="154">
        <v>40955</v>
      </c>
      <c r="D33" s="155">
        <v>2.78</v>
      </c>
      <c r="E33" s="155" t="s">
        <v>186</v>
      </c>
    </row>
    <row r="34" spans="1:5" x14ac:dyDescent="0.25">
      <c r="A34" s="154">
        <v>40956</v>
      </c>
      <c r="B34" s="155">
        <v>2.76</v>
      </c>
      <c r="C34" s="154">
        <v>40956</v>
      </c>
      <c r="D34" s="155">
        <v>2.8</v>
      </c>
      <c r="E34" s="155" t="s">
        <v>186</v>
      </c>
    </row>
    <row r="35" spans="1:5" x14ac:dyDescent="0.25">
      <c r="A35" s="154">
        <v>40960</v>
      </c>
      <c r="B35" s="155">
        <v>2.8</v>
      </c>
      <c r="C35" s="154">
        <v>40960</v>
      </c>
      <c r="D35" s="155">
        <v>2.84</v>
      </c>
      <c r="E35" s="155" t="s">
        <v>186</v>
      </c>
    </row>
    <row r="36" spans="1:5" x14ac:dyDescent="0.25">
      <c r="A36" s="154">
        <v>40961</v>
      </c>
      <c r="B36" s="155">
        <v>2.75</v>
      </c>
      <c r="C36" s="154">
        <v>40961</v>
      </c>
      <c r="D36" s="155">
        <v>2.79</v>
      </c>
      <c r="E36" s="155" t="s">
        <v>186</v>
      </c>
    </row>
    <row r="37" spans="1:5" x14ac:dyDescent="0.25">
      <c r="A37" s="154">
        <v>40962</v>
      </c>
      <c r="B37" s="155">
        <v>2.73</v>
      </c>
      <c r="C37" s="154">
        <v>40962</v>
      </c>
      <c r="D37" s="155">
        <v>2.77</v>
      </c>
      <c r="E37" s="155" t="s">
        <v>186</v>
      </c>
    </row>
    <row r="38" spans="1:5" x14ac:dyDescent="0.25">
      <c r="A38" s="154">
        <v>40963</v>
      </c>
      <c r="B38" s="155">
        <v>2.71</v>
      </c>
      <c r="C38" s="154">
        <v>40963</v>
      </c>
      <c r="D38" s="155">
        <v>2.75</v>
      </c>
      <c r="E38" s="155" t="s">
        <v>186</v>
      </c>
    </row>
    <row r="39" spans="1:5" x14ac:dyDescent="0.25">
      <c r="A39" s="154">
        <v>40966</v>
      </c>
      <c r="B39" s="155">
        <v>2.65</v>
      </c>
      <c r="C39" s="154">
        <v>40966</v>
      </c>
      <c r="D39" s="155">
        <v>2.69</v>
      </c>
      <c r="E39" s="155" t="s">
        <v>186</v>
      </c>
    </row>
    <row r="40" spans="1:5" x14ac:dyDescent="0.25">
      <c r="A40" s="154">
        <v>40967</v>
      </c>
      <c r="B40" s="155">
        <v>2.67</v>
      </c>
      <c r="C40" s="154">
        <v>40967</v>
      </c>
      <c r="D40" s="155">
        <v>2.71</v>
      </c>
      <c r="E40" s="155" t="s">
        <v>186</v>
      </c>
    </row>
    <row r="41" spans="1:5" x14ac:dyDescent="0.25">
      <c r="A41" s="154">
        <v>40968</v>
      </c>
      <c r="B41" s="155">
        <v>2.69</v>
      </c>
      <c r="C41" s="154">
        <v>40968</v>
      </c>
      <c r="D41" s="155">
        <v>2.73</v>
      </c>
      <c r="E41" s="155" t="s">
        <v>186</v>
      </c>
    </row>
    <row r="42" spans="1:5" x14ac:dyDescent="0.25">
      <c r="A42" s="154">
        <v>40969</v>
      </c>
      <c r="B42" s="155">
        <v>2.76</v>
      </c>
      <c r="C42" s="154">
        <v>40969</v>
      </c>
      <c r="D42" s="155">
        <v>2.8</v>
      </c>
      <c r="E42" s="155" t="s">
        <v>186</v>
      </c>
    </row>
    <row r="43" spans="1:5" x14ac:dyDescent="0.25">
      <c r="A43" s="154">
        <v>40970</v>
      </c>
      <c r="B43" s="155">
        <v>2.72</v>
      </c>
      <c r="C43" s="154">
        <v>40970</v>
      </c>
      <c r="D43" s="155">
        <v>2.77</v>
      </c>
      <c r="E43" s="155" t="s">
        <v>186</v>
      </c>
    </row>
    <row r="44" spans="1:5" x14ac:dyDescent="0.25">
      <c r="A44" s="154">
        <v>40973</v>
      </c>
      <c r="B44" s="155">
        <v>2.74</v>
      </c>
      <c r="C44" s="154">
        <v>40973</v>
      </c>
      <c r="D44" s="155">
        <v>2.78</v>
      </c>
      <c r="E44" s="155" t="s">
        <v>186</v>
      </c>
    </row>
    <row r="45" spans="1:5" x14ac:dyDescent="0.25">
      <c r="A45" s="154">
        <v>40974</v>
      </c>
      <c r="B45" s="155">
        <v>2.69</v>
      </c>
      <c r="C45" s="154">
        <v>40974</v>
      </c>
      <c r="D45" s="155">
        <v>2.73</v>
      </c>
      <c r="E45" s="155" t="s">
        <v>186</v>
      </c>
    </row>
    <row r="46" spans="1:5" x14ac:dyDescent="0.25">
      <c r="A46" s="154">
        <v>40975</v>
      </c>
      <c r="B46" s="155">
        <v>2.72</v>
      </c>
      <c r="C46" s="154">
        <v>40975</v>
      </c>
      <c r="D46" s="155">
        <v>2.76</v>
      </c>
      <c r="E46" s="155" t="s">
        <v>186</v>
      </c>
    </row>
    <row r="47" spans="1:5" x14ac:dyDescent="0.25">
      <c r="A47" s="154">
        <v>40976</v>
      </c>
      <c r="B47" s="155">
        <v>2.78</v>
      </c>
      <c r="C47" s="154">
        <v>40976</v>
      </c>
      <c r="D47" s="155">
        <v>2.82</v>
      </c>
      <c r="E47" s="155" t="s">
        <v>186</v>
      </c>
    </row>
    <row r="48" spans="1:5" x14ac:dyDescent="0.25">
      <c r="A48" s="154">
        <v>40977</v>
      </c>
      <c r="B48" s="155">
        <v>2.79</v>
      </c>
      <c r="C48" s="154">
        <v>40977</v>
      </c>
      <c r="D48" s="155">
        <v>2.83</v>
      </c>
      <c r="E48" s="155" t="s">
        <v>186</v>
      </c>
    </row>
    <row r="49" spans="1:5" x14ac:dyDescent="0.25">
      <c r="A49" s="154">
        <v>40980</v>
      </c>
      <c r="B49" s="155">
        <v>2.77</v>
      </c>
      <c r="C49" s="154">
        <v>40980</v>
      </c>
      <c r="D49" s="155">
        <v>2.82</v>
      </c>
      <c r="E49" s="155" t="s">
        <v>186</v>
      </c>
    </row>
    <row r="50" spans="1:5" x14ac:dyDescent="0.25">
      <c r="A50" s="154">
        <v>40981</v>
      </c>
      <c r="B50" s="155">
        <v>2.87</v>
      </c>
      <c r="C50" s="154">
        <v>40981</v>
      </c>
      <c r="D50" s="155">
        <v>2.92</v>
      </c>
      <c r="E50" s="155" t="s">
        <v>186</v>
      </c>
    </row>
    <row r="51" spans="1:5" x14ac:dyDescent="0.25">
      <c r="A51" s="154">
        <v>40982</v>
      </c>
      <c r="B51" s="155">
        <v>3.03</v>
      </c>
      <c r="C51" s="154">
        <v>40982</v>
      </c>
      <c r="D51" s="155">
        <v>3.08</v>
      </c>
      <c r="E51" s="155" t="s">
        <v>186</v>
      </c>
    </row>
    <row r="52" spans="1:5" x14ac:dyDescent="0.25">
      <c r="A52" s="154">
        <v>40983</v>
      </c>
      <c r="B52" s="155">
        <v>3.03</v>
      </c>
      <c r="C52" s="154">
        <v>40983</v>
      </c>
      <c r="D52" s="155">
        <v>3.08</v>
      </c>
      <c r="E52" s="155" t="s">
        <v>186</v>
      </c>
    </row>
    <row r="53" spans="1:5" x14ac:dyDescent="0.25">
      <c r="A53" s="154">
        <v>40984</v>
      </c>
      <c r="B53" s="155">
        <v>3.03</v>
      </c>
      <c r="C53" s="154">
        <v>40984</v>
      </c>
      <c r="D53" s="155">
        <v>3.08</v>
      </c>
      <c r="E53" s="155" t="s">
        <v>186</v>
      </c>
    </row>
    <row r="54" spans="1:5" x14ac:dyDescent="0.25">
      <c r="A54" s="154">
        <v>40987</v>
      </c>
      <c r="B54" s="155">
        <v>3.1</v>
      </c>
      <c r="C54" s="154">
        <v>40987</v>
      </c>
      <c r="D54" s="155">
        <v>3.14</v>
      </c>
      <c r="E54" s="155" t="s">
        <v>186</v>
      </c>
    </row>
    <row r="55" spans="1:5" x14ac:dyDescent="0.25">
      <c r="A55" s="154">
        <v>40988</v>
      </c>
      <c r="B55" s="155">
        <v>3.08</v>
      </c>
      <c r="C55" s="154">
        <v>40988</v>
      </c>
      <c r="D55" s="155">
        <v>3.13</v>
      </c>
      <c r="E55" s="155" t="s">
        <v>186</v>
      </c>
    </row>
    <row r="56" spans="1:5" x14ac:dyDescent="0.25">
      <c r="A56" s="154">
        <v>40989</v>
      </c>
      <c r="B56" s="155">
        <v>3.01</v>
      </c>
      <c r="C56" s="154">
        <v>40989</v>
      </c>
      <c r="D56" s="155">
        <v>3.06</v>
      </c>
      <c r="E56" s="155" t="s">
        <v>186</v>
      </c>
    </row>
    <row r="57" spans="1:5" x14ac:dyDescent="0.25">
      <c r="A57" s="154">
        <v>40990</v>
      </c>
      <c r="B57" s="155">
        <v>3</v>
      </c>
      <c r="C57" s="154">
        <v>40990</v>
      </c>
      <c r="D57" s="155">
        <v>3.04</v>
      </c>
      <c r="E57" s="155" t="s">
        <v>186</v>
      </c>
    </row>
    <row r="58" spans="1:5" x14ac:dyDescent="0.25">
      <c r="A58" s="154">
        <v>40991</v>
      </c>
      <c r="B58" s="155">
        <v>2.95</v>
      </c>
      <c r="C58" s="154">
        <v>40991</v>
      </c>
      <c r="D58" s="155">
        <v>2.99</v>
      </c>
      <c r="E58" s="155" t="s">
        <v>186</v>
      </c>
    </row>
    <row r="59" spans="1:5" x14ac:dyDescent="0.25">
      <c r="A59" s="154">
        <v>40994</v>
      </c>
      <c r="B59" s="155">
        <v>2.96</v>
      </c>
      <c r="C59" s="154">
        <v>40994</v>
      </c>
      <c r="D59" s="155">
        <v>3</v>
      </c>
      <c r="E59" s="155" t="s">
        <v>186</v>
      </c>
    </row>
    <row r="60" spans="1:5" x14ac:dyDescent="0.25">
      <c r="A60" s="154">
        <v>40995</v>
      </c>
      <c r="B60" s="155">
        <v>2.91</v>
      </c>
      <c r="C60" s="154">
        <v>40995</v>
      </c>
      <c r="D60" s="155">
        <v>2.96</v>
      </c>
      <c r="E60" s="155" t="s">
        <v>186</v>
      </c>
    </row>
    <row r="61" spans="1:5" x14ac:dyDescent="0.25">
      <c r="A61" s="154">
        <v>40996</v>
      </c>
      <c r="B61" s="155">
        <v>2.93</v>
      </c>
      <c r="C61" s="154">
        <v>40996</v>
      </c>
      <c r="D61" s="155">
        <v>2.97</v>
      </c>
      <c r="E61" s="155" t="s">
        <v>186</v>
      </c>
    </row>
    <row r="62" spans="1:5" x14ac:dyDescent="0.25">
      <c r="A62" s="154">
        <v>40997</v>
      </c>
      <c r="B62" s="155">
        <v>2.89</v>
      </c>
      <c r="C62" s="154">
        <v>40997</v>
      </c>
      <c r="D62" s="155">
        <v>2.93</v>
      </c>
      <c r="E62" s="155" t="s">
        <v>186</v>
      </c>
    </row>
    <row r="63" spans="1:5" x14ac:dyDescent="0.25">
      <c r="A63" s="154">
        <v>40998</v>
      </c>
      <c r="B63" s="155">
        <v>2.96</v>
      </c>
      <c r="C63" s="154">
        <v>40998</v>
      </c>
      <c r="D63" s="155">
        <v>3</v>
      </c>
      <c r="E63" s="155" t="s">
        <v>186</v>
      </c>
    </row>
    <row r="64" spans="1:5" x14ac:dyDescent="0.25">
      <c r="A64" s="154">
        <v>41001</v>
      </c>
      <c r="B64" s="155">
        <v>2.96</v>
      </c>
      <c r="C64" s="154">
        <v>41001</v>
      </c>
      <c r="D64" s="155">
        <v>3</v>
      </c>
      <c r="E64" s="155" t="s">
        <v>186</v>
      </c>
    </row>
    <row r="65" spans="1:5" x14ac:dyDescent="0.25">
      <c r="A65" s="154">
        <v>41002</v>
      </c>
      <c r="B65" s="155">
        <v>3.02</v>
      </c>
      <c r="C65" s="154">
        <v>41002</v>
      </c>
      <c r="D65" s="155">
        <v>3.07</v>
      </c>
      <c r="E65" s="155" t="s">
        <v>186</v>
      </c>
    </row>
    <row r="66" spans="1:5" x14ac:dyDescent="0.25">
      <c r="A66" s="154">
        <v>41003</v>
      </c>
      <c r="B66" s="155">
        <v>2.98</v>
      </c>
      <c r="C66" s="154">
        <v>41003</v>
      </c>
      <c r="D66" s="155">
        <v>3.02</v>
      </c>
      <c r="E66" s="155" t="s">
        <v>186</v>
      </c>
    </row>
    <row r="67" spans="1:5" x14ac:dyDescent="0.25">
      <c r="A67" s="154">
        <v>41004</v>
      </c>
      <c r="B67" s="155">
        <v>2.93</v>
      </c>
      <c r="C67" s="154">
        <v>41004</v>
      </c>
      <c r="D67" s="155">
        <v>2.97</v>
      </c>
      <c r="E67" s="155" t="s">
        <v>186</v>
      </c>
    </row>
    <row r="68" spans="1:5" x14ac:dyDescent="0.25">
      <c r="A68" s="154">
        <v>41005</v>
      </c>
      <c r="B68" s="155">
        <v>2.81</v>
      </c>
      <c r="C68" s="154">
        <v>41005</v>
      </c>
      <c r="D68" s="155">
        <v>2.85</v>
      </c>
      <c r="E68" s="155" t="s">
        <v>186</v>
      </c>
    </row>
    <row r="69" spans="1:5" x14ac:dyDescent="0.25">
      <c r="A69" s="154">
        <v>41008</v>
      </c>
      <c r="B69" s="155">
        <v>2.78</v>
      </c>
      <c r="C69" s="154">
        <v>41008</v>
      </c>
      <c r="D69" s="155">
        <v>2.82</v>
      </c>
      <c r="E69" s="155" t="s">
        <v>186</v>
      </c>
    </row>
    <row r="70" spans="1:5" x14ac:dyDescent="0.25">
      <c r="A70" s="154">
        <v>41009</v>
      </c>
      <c r="B70" s="155">
        <v>2.73</v>
      </c>
      <c r="C70" s="154">
        <v>41009</v>
      </c>
      <c r="D70" s="155">
        <v>2.77</v>
      </c>
      <c r="E70" s="155" t="s">
        <v>186</v>
      </c>
    </row>
    <row r="71" spans="1:5" x14ac:dyDescent="0.25">
      <c r="A71" s="154">
        <v>41010</v>
      </c>
      <c r="B71" s="155">
        <v>2.78</v>
      </c>
      <c r="C71" s="154">
        <v>41010</v>
      </c>
      <c r="D71" s="155">
        <v>2.82</v>
      </c>
      <c r="E71" s="155" t="s">
        <v>186</v>
      </c>
    </row>
    <row r="72" spans="1:5" x14ac:dyDescent="0.25">
      <c r="A72" s="154">
        <v>41011</v>
      </c>
      <c r="B72" s="155">
        <v>2.81</v>
      </c>
      <c r="C72" s="154">
        <v>41011</v>
      </c>
      <c r="D72" s="155">
        <v>2.85</v>
      </c>
      <c r="E72" s="155" t="s">
        <v>186</v>
      </c>
    </row>
    <row r="73" spans="1:5" x14ac:dyDescent="0.25">
      <c r="A73" s="154">
        <v>41012</v>
      </c>
      <c r="B73" s="155">
        <v>2.74</v>
      </c>
      <c r="C73" s="154">
        <v>41012</v>
      </c>
      <c r="D73" s="155">
        <v>2.77</v>
      </c>
      <c r="E73" s="155" t="s">
        <v>186</v>
      </c>
    </row>
    <row r="74" spans="1:5" x14ac:dyDescent="0.25">
      <c r="A74" s="154">
        <v>41015</v>
      </c>
      <c r="B74" s="155">
        <v>2.71</v>
      </c>
      <c r="C74" s="154">
        <v>41015</v>
      </c>
      <c r="D74" s="155">
        <v>2.75</v>
      </c>
      <c r="E74" s="155" t="s">
        <v>186</v>
      </c>
    </row>
    <row r="75" spans="1:5" x14ac:dyDescent="0.25">
      <c r="A75" s="154">
        <v>41016</v>
      </c>
      <c r="B75" s="155">
        <v>2.75</v>
      </c>
      <c r="C75" s="154">
        <v>41016</v>
      </c>
      <c r="D75" s="155">
        <v>2.79</v>
      </c>
      <c r="E75" s="155" t="s">
        <v>186</v>
      </c>
    </row>
    <row r="76" spans="1:5" x14ac:dyDescent="0.25">
      <c r="A76" s="154">
        <v>41017</v>
      </c>
      <c r="B76" s="155">
        <v>2.72</v>
      </c>
      <c r="C76" s="154">
        <v>41017</v>
      </c>
      <c r="D76" s="155">
        <v>2.76</v>
      </c>
      <c r="E76" s="155" t="s">
        <v>186</v>
      </c>
    </row>
    <row r="77" spans="1:5" x14ac:dyDescent="0.25">
      <c r="A77" s="154">
        <v>41018</v>
      </c>
      <c r="B77" s="155">
        <v>2.71</v>
      </c>
      <c r="C77" s="154">
        <v>41018</v>
      </c>
      <c r="D77" s="155">
        <v>2.74</v>
      </c>
      <c r="E77" s="155" t="s">
        <v>186</v>
      </c>
    </row>
    <row r="78" spans="1:5" x14ac:dyDescent="0.25">
      <c r="A78" s="154">
        <v>41019</v>
      </c>
      <c r="B78" s="155">
        <v>2.71</v>
      </c>
      <c r="C78" s="154">
        <v>41019</v>
      </c>
      <c r="D78" s="155">
        <v>2.75</v>
      </c>
      <c r="E78" s="155" t="s">
        <v>186</v>
      </c>
    </row>
    <row r="79" spans="1:5" x14ac:dyDescent="0.25">
      <c r="A79" s="154">
        <v>41022</v>
      </c>
      <c r="B79" s="155">
        <v>2.67</v>
      </c>
      <c r="C79" s="154">
        <v>41022</v>
      </c>
      <c r="D79" s="155">
        <v>2.71</v>
      </c>
      <c r="E79" s="155" t="s">
        <v>186</v>
      </c>
    </row>
    <row r="80" spans="1:5" x14ac:dyDescent="0.25">
      <c r="A80" s="154">
        <v>41023</v>
      </c>
      <c r="B80" s="155">
        <v>2.71</v>
      </c>
      <c r="C80" s="154">
        <v>41023</v>
      </c>
      <c r="D80" s="155">
        <v>2.75</v>
      </c>
      <c r="E80" s="155" t="s">
        <v>186</v>
      </c>
    </row>
    <row r="81" spans="1:5" x14ac:dyDescent="0.25">
      <c r="A81" s="154">
        <v>41024</v>
      </c>
      <c r="B81" s="155">
        <v>2.73</v>
      </c>
      <c r="C81" s="154">
        <v>41024</v>
      </c>
      <c r="D81" s="155">
        <v>2.76</v>
      </c>
      <c r="E81" s="155" t="s">
        <v>186</v>
      </c>
    </row>
    <row r="82" spans="1:5" x14ac:dyDescent="0.25">
      <c r="A82" s="154">
        <v>41025</v>
      </c>
      <c r="B82" s="155">
        <v>2.71</v>
      </c>
      <c r="C82" s="154">
        <v>41025</v>
      </c>
      <c r="D82" s="155">
        <v>2.74</v>
      </c>
      <c r="E82" s="155" t="s">
        <v>186</v>
      </c>
    </row>
    <row r="83" spans="1:5" x14ac:dyDescent="0.25">
      <c r="A83" s="154">
        <v>41026</v>
      </c>
      <c r="B83" s="155">
        <v>2.69</v>
      </c>
      <c r="C83" s="154">
        <v>41026</v>
      </c>
      <c r="D83" s="155">
        <v>2.73</v>
      </c>
      <c r="E83" s="155" t="s">
        <v>186</v>
      </c>
    </row>
    <row r="84" spans="1:5" x14ac:dyDescent="0.25">
      <c r="A84" s="154">
        <v>41029</v>
      </c>
      <c r="B84" s="155">
        <v>2.69</v>
      </c>
      <c r="C84" s="154">
        <v>41029</v>
      </c>
      <c r="D84" s="155">
        <v>2.73</v>
      </c>
      <c r="E84" s="155" t="s">
        <v>186</v>
      </c>
    </row>
    <row r="85" spans="1:5" x14ac:dyDescent="0.25">
      <c r="A85" s="154">
        <v>41030</v>
      </c>
      <c r="B85" s="155">
        <v>2.72</v>
      </c>
      <c r="C85" s="154">
        <v>41030</v>
      </c>
      <c r="D85" s="155">
        <v>2.76</v>
      </c>
      <c r="E85" s="155" t="s">
        <v>186</v>
      </c>
    </row>
    <row r="86" spans="1:5" x14ac:dyDescent="0.25">
      <c r="A86" s="154">
        <v>41031</v>
      </c>
      <c r="B86" s="155">
        <v>2.68</v>
      </c>
      <c r="C86" s="154">
        <v>41031</v>
      </c>
      <c r="D86" s="155">
        <v>2.72</v>
      </c>
      <c r="E86" s="155" t="s">
        <v>186</v>
      </c>
    </row>
    <row r="87" spans="1:5" x14ac:dyDescent="0.25">
      <c r="A87" s="154">
        <v>41032</v>
      </c>
      <c r="B87" s="155">
        <v>2.69</v>
      </c>
      <c r="C87" s="154">
        <v>41032</v>
      </c>
      <c r="D87" s="155">
        <v>2.72</v>
      </c>
      <c r="E87" s="155" t="s">
        <v>186</v>
      </c>
    </row>
    <row r="88" spans="1:5" x14ac:dyDescent="0.25">
      <c r="A88" s="154">
        <v>41033</v>
      </c>
      <c r="B88" s="155">
        <v>2.64</v>
      </c>
      <c r="C88" s="154">
        <v>41033</v>
      </c>
      <c r="D88" s="155">
        <v>2.67</v>
      </c>
      <c r="E88" s="155" t="s">
        <v>186</v>
      </c>
    </row>
    <row r="89" spans="1:5" x14ac:dyDescent="0.25">
      <c r="A89" s="154">
        <v>41036</v>
      </c>
      <c r="B89" s="155">
        <v>2.64</v>
      </c>
      <c r="C89" s="154">
        <v>41036</v>
      </c>
      <c r="D89" s="155">
        <v>2.67</v>
      </c>
      <c r="E89" s="155" t="s">
        <v>186</v>
      </c>
    </row>
    <row r="90" spans="1:5" x14ac:dyDescent="0.25">
      <c r="A90" s="154">
        <v>41037</v>
      </c>
      <c r="B90" s="155">
        <v>2.6</v>
      </c>
      <c r="C90" s="154">
        <v>41037</v>
      </c>
      <c r="D90" s="155">
        <v>2.63</v>
      </c>
      <c r="E90" s="155" t="s">
        <v>186</v>
      </c>
    </row>
    <row r="91" spans="1:5" x14ac:dyDescent="0.25">
      <c r="A91" s="154">
        <v>41038</v>
      </c>
      <c r="B91" s="155">
        <v>2.59</v>
      </c>
      <c r="C91" s="154">
        <v>41038</v>
      </c>
      <c r="D91" s="155">
        <v>2.63</v>
      </c>
      <c r="E91" s="155" t="s">
        <v>186</v>
      </c>
    </row>
    <row r="92" spans="1:5" x14ac:dyDescent="0.25">
      <c r="A92" s="154">
        <v>41039</v>
      </c>
      <c r="B92" s="155">
        <v>2.61</v>
      </c>
      <c r="C92" s="154">
        <v>41039</v>
      </c>
      <c r="D92" s="155">
        <v>2.64</v>
      </c>
      <c r="E92" s="155" t="s">
        <v>186</v>
      </c>
    </row>
    <row r="93" spans="1:5" x14ac:dyDescent="0.25">
      <c r="A93" s="154">
        <v>41040</v>
      </c>
      <c r="B93" s="155">
        <v>2.57</v>
      </c>
      <c r="C93" s="154">
        <v>41040</v>
      </c>
      <c r="D93" s="155">
        <v>2.59</v>
      </c>
      <c r="E93" s="155" t="s">
        <v>186</v>
      </c>
    </row>
    <row r="94" spans="1:5" x14ac:dyDescent="0.25">
      <c r="A94" s="154">
        <v>41043</v>
      </c>
      <c r="B94" s="155">
        <v>2.5</v>
      </c>
      <c r="C94" s="154">
        <v>41043</v>
      </c>
      <c r="D94" s="155">
        <v>2.5299999999999998</v>
      </c>
      <c r="E94" s="155" t="s">
        <v>186</v>
      </c>
    </row>
    <row r="95" spans="1:5" x14ac:dyDescent="0.25">
      <c r="A95" s="154">
        <v>41044</v>
      </c>
      <c r="B95" s="155">
        <v>2.48</v>
      </c>
      <c r="C95" s="154">
        <v>41044</v>
      </c>
      <c r="D95" s="155">
        <v>2.5</v>
      </c>
      <c r="E95" s="155" t="s">
        <v>186</v>
      </c>
    </row>
    <row r="96" spans="1:5" x14ac:dyDescent="0.25">
      <c r="A96" s="154">
        <v>41045</v>
      </c>
      <c r="B96" s="155">
        <v>2.4700000000000002</v>
      </c>
      <c r="C96" s="154">
        <v>41045</v>
      </c>
      <c r="D96" s="155">
        <v>2.48</v>
      </c>
      <c r="E96" s="155" t="s">
        <v>186</v>
      </c>
    </row>
    <row r="97" spans="1:5" x14ac:dyDescent="0.25">
      <c r="A97" s="154">
        <v>41046</v>
      </c>
      <c r="B97" s="155">
        <v>2.38</v>
      </c>
      <c r="C97" s="154">
        <v>41046</v>
      </c>
      <c r="D97" s="155">
        <v>2.39</v>
      </c>
      <c r="E97" s="155" t="s">
        <v>186</v>
      </c>
    </row>
    <row r="98" spans="1:5" x14ac:dyDescent="0.25">
      <c r="A98" s="154">
        <v>41047</v>
      </c>
      <c r="B98" s="155">
        <v>2.39</v>
      </c>
      <c r="C98" s="154">
        <v>41047</v>
      </c>
      <c r="D98" s="155">
        <v>2.4</v>
      </c>
      <c r="E98" s="155" t="s">
        <v>186</v>
      </c>
    </row>
    <row r="99" spans="1:5" x14ac:dyDescent="0.25">
      <c r="A99" s="154">
        <v>41050</v>
      </c>
      <c r="B99" s="155">
        <v>2.4</v>
      </c>
      <c r="C99" s="154">
        <v>41050</v>
      </c>
      <c r="D99" s="155">
        <v>2.42</v>
      </c>
      <c r="E99" s="155" t="s">
        <v>186</v>
      </c>
    </row>
    <row r="100" spans="1:5" x14ac:dyDescent="0.25">
      <c r="A100" s="154">
        <v>41051</v>
      </c>
      <c r="B100" s="155">
        <v>2.46</v>
      </c>
      <c r="C100" s="154">
        <v>41051</v>
      </c>
      <c r="D100" s="155">
        <v>2.48</v>
      </c>
      <c r="E100" s="155" t="s">
        <v>186</v>
      </c>
    </row>
    <row r="101" spans="1:5" x14ac:dyDescent="0.25">
      <c r="A101" s="154">
        <v>41052</v>
      </c>
      <c r="B101" s="155">
        <v>2.39</v>
      </c>
      <c r="C101" s="154">
        <v>41052</v>
      </c>
      <c r="D101" s="155">
        <v>2.41</v>
      </c>
      <c r="E101" s="155" t="s">
        <v>186</v>
      </c>
    </row>
    <row r="102" spans="1:5" x14ac:dyDescent="0.25">
      <c r="A102" s="154">
        <v>41053</v>
      </c>
      <c r="B102" s="155">
        <v>2.44</v>
      </c>
      <c r="C102" s="154">
        <v>41053</v>
      </c>
      <c r="D102" s="155">
        <v>2.46</v>
      </c>
      <c r="E102" s="155" t="s">
        <v>186</v>
      </c>
    </row>
    <row r="103" spans="1:5" x14ac:dyDescent="0.25">
      <c r="A103" s="154">
        <v>41054</v>
      </c>
      <c r="B103" s="155">
        <v>2.4300000000000002</v>
      </c>
      <c r="C103" s="154">
        <v>41054</v>
      </c>
      <c r="D103" s="155">
        <v>2.44</v>
      </c>
      <c r="E103" s="155" t="s">
        <v>186</v>
      </c>
    </row>
    <row r="104" spans="1:5" x14ac:dyDescent="0.25">
      <c r="A104" s="154">
        <v>41058</v>
      </c>
      <c r="B104" s="155">
        <v>2.42</v>
      </c>
      <c r="C104" s="154">
        <v>41058</v>
      </c>
      <c r="D104" s="155">
        <v>2.44</v>
      </c>
      <c r="E104" s="155" t="s">
        <v>186</v>
      </c>
    </row>
    <row r="105" spans="1:5" x14ac:dyDescent="0.25">
      <c r="A105" s="154">
        <v>41059</v>
      </c>
      <c r="B105" s="155">
        <v>2.2999999999999998</v>
      </c>
      <c r="C105" s="154">
        <v>41059</v>
      </c>
      <c r="D105" s="155">
        <v>2.3199999999999998</v>
      </c>
      <c r="E105" s="155" t="s">
        <v>186</v>
      </c>
    </row>
    <row r="106" spans="1:5" x14ac:dyDescent="0.25">
      <c r="A106" s="154">
        <v>41060</v>
      </c>
      <c r="B106" s="155">
        <v>2.25</v>
      </c>
      <c r="C106" s="154">
        <v>41060</v>
      </c>
      <c r="D106" s="155">
        <v>2.27</v>
      </c>
      <c r="E106" s="155" t="s">
        <v>186</v>
      </c>
    </row>
    <row r="107" spans="1:5" x14ac:dyDescent="0.25">
      <c r="A107" s="154">
        <v>41061</v>
      </c>
      <c r="B107" s="155">
        <v>2.11</v>
      </c>
      <c r="C107" s="154">
        <v>41061</v>
      </c>
      <c r="D107" s="155">
        <v>2.13</v>
      </c>
      <c r="E107" s="155" t="s">
        <v>186</v>
      </c>
    </row>
    <row r="108" spans="1:5" x14ac:dyDescent="0.25">
      <c r="A108" s="154">
        <v>41064</v>
      </c>
      <c r="B108" s="155">
        <v>2.16</v>
      </c>
      <c r="C108" s="154">
        <v>41064</v>
      </c>
      <c r="D108" s="155">
        <v>2.17</v>
      </c>
      <c r="E108" s="155" t="s">
        <v>186</v>
      </c>
    </row>
    <row r="109" spans="1:5" x14ac:dyDescent="0.25">
      <c r="A109" s="154">
        <v>41065</v>
      </c>
      <c r="B109" s="155">
        <v>2.21</v>
      </c>
      <c r="C109" s="154">
        <v>41065</v>
      </c>
      <c r="D109" s="155">
        <v>2.23</v>
      </c>
      <c r="E109" s="155" t="s">
        <v>186</v>
      </c>
    </row>
    <row r="110" spans="1:5" x14ac:dyDescent="0.25">
      <c r="A110" s="154">
        <v>41066</v>
      </c>
      <c r="B110" s="155">
        <v>2.3199999999999998</v>
      </c>
      <c r="C110" s="154">
        <v>41066</v>
      </c>
      <c r="D110" s="155">
        <v>2.34</v>
      </c>
      <c r="E110" s="155" t="s">
        <v>186</v>
      </c>
    </row>
    <row r="111" spans="1:5" x14ac:dyDescent="0.25">
      <c r="A111" s="154">
        <v>41067</v>
      </c>
      <c r="B111" s="155">
        <v>2.33</v>
      </c>
      <c r="C111" s="154">
        <v>41067</v>
      </c>
      <c r="D111" s="155">
        <v>2.35</v>
      </c>
      <c r="E111" s="155" t="s">
        <v>186</v>
      </c>
    </row>
    <row r="112" spans="1:5" x14ac:dyDescent="0.25">
      <c r="A112" s="154">
        <v>41068</v>
      </c>
      <c r="B112" s="155">
        <v>2.34</v>
      </c>
      <c r="C112" s="154">
        <v>41068</v>
      </c>
      <c r="D112" s="155">
        <v>2.36</v>
      </c>
      <c r="E112" s="155" t="s">
        <v>186</v>
      </c>
    </row>
    <row r="113" spans="1:5" x14ac:dyDescent="0.25">
      <c r="A113" s="154">
        <v>41071</v>
      </c>
      <c r="B113" s="155">
        <v>2.29</v>
      </c>
      <c r="C113" s="154">
        <v>41071</v>
      </c>
      <c r="D113" s="155">
        <v>2.2999999999999998</v>
      </c>
      <c r="E113" s="155" t="s">
        <v>186</v>
      </c>
    </row>
    <row r="114" spans="1:5" x14ac:dyDescent="0.25">
      <c r="A114" s="154">
        <v>41072</v>
      </c>
      <c r="B114" s="155">
        <v>2.35</v>
      </c>
      <c r="C114" s="154">
        <v>41072</v>
      </c>
      <c r="D114" s="155">
        <v>2.37</v>
      </c>
      <c r="E114" s="155" t="s">
        <v>186</v>
      </c>
    </row>
    <row r="115" spans="1:5" x14ac:dyDescent="0.25">
      <c r="A115" s="154">
        <v>41073</v>
      </c>
      <c r="B115" s="155">
        <v>2.2799999999999998</v>
      </c>
      <c r="C115" s="154">
        <v>41073</v>
      </c>
      <c r="D115" s="155">
        <v>2.2999999999999998</v>
      </c>
      <c r="E115" s="155" t="s">
        <v>186</v>
      </c>
    </row>
    <row r="116" spans="1:5" x14ac:dyDescent="0.25">
      <c r="A116" s="154">
        <v>41074</v>
      </c>
      <c r="B116" s="155">
        <v>2.31</v>
      </c>
      <c r="C116" s="154">
        <v>41074</v>
      </c>
      <c r="D116" s="155">
        <v>2.33</v>
      </c>
      <c r="E116" s="155" t="s">
        <v>186</v>
      </c>
    </row>
    <row r="117" spans="1:5" x14ac:dyDescent="0.25">
      <c r="A117" s="154">
        <v>41075</v>
      </c>
      <c r="B117" s="155">
        <v>2.2799999999999998</v>
      </c>
      <c r="C117" s="154">
        <v>41075</v>
      </c>
      <c r="D117" s="155">
        <v>2.2999999999999998</v>
      </c>
      <c r="E117" s="155" t="s">
        <v>186</v>
      </c>
    </row>
    <row r="118" spans="1:5" x14ac:dyDescent="0.25">
      <c r="A118" s="154">
        <v>41078</v>
      </c>
      <c r="B118" s="155">
        <v>2.2599999999999998</v>
      </c>
      <c r="C118" s="154">
        <v>41078</v>
      </c>
      <c r="D118" s="155">
        <v>2.2799999999999998</v>
      </c>
      <c r="E118" s="155" t="s">
        <v>186</v>
      </c>
    </row>
    <row r="119" spans="1:5" x14ac:dyDescent="0.25">
      <c r="A119" s="154">
        <v>41079</v>
      </c>
      <c r="B119" s="155">
        <v>2.31</v>
      </c>
      <c r="C119" s="154">
        <v>41079</v>
      </c>
      <c r="D119" s="155">
        <v>2.33</v>
      </c>
      <c r="E119" s="155" t="s">
        <v>186</v>
      </c>
    </row>
    <row r="120" spans="1:5" x14ac:dyDescent="0.25">
      <c r="A120" s="154">
        <v>41080</v>
      </c>
      <c r="B120" s="155">
        <v>2.31</v>
      </c>
      <c r="C120" s="154">
        <v>41080</v>
      </c>
      <c r="D120" s="155">
        <v>2.34</v>
      </c>
      <c r="E120" s="155" t="s">
        <v>186</v>
      </c>
    </row>
    <row r="121" spans="1:5" x14ac:dyDescent="0.25">
      <c r="A121" s="154">
        <v>41081</v>
      </c>
      <c r="B121" s="155">
        <v>2.2799999999999998</v>
      </c>
      <c r="C121" s="154">
        <v>41081</v>
      </c>
      <c r="D121" s="155">
        <v>2.2999999999999998</v>
      </c>
      <c r="E121" s="155" t="s">
        <v>186</v>
      </c>
    </row>
    <row r="122" spans="1:5" x14ac:dyDescent="0.25">
      <c r="A122" s="154">
        <v>41082</v>
      </c>
      <c r="B122" s="155">
        <v>2.35</v>
      </c>
      <c r="C122" s="154">
        <v>41082</v>
      </c>
      <c r="D122" s="155">
        <v>2.37</v>
      </c>
      <c r="E122" s="155" t="s">
        <v>186</v>
      </c>
    </row>
    <row r="123" spans="1:5" x14ac:dyDescent="0.25">
      <c r="A123" s="154">
        <v>41085</v>
      </c>
      <c r="B123" s="155">
        <v>2.2799999999999998</v>
      </c>
      <c r="C123" s="154">
        <v>41085</v>
      </c>
      <c r="D123" s="155">
        <v>2.31</v>
      </c>
      <c r="E123" s="155" t="s">
        <v>186</v>
      </c>
    </row>
    <row r="124" spans="1:5" x14ac:dyDescent="0.25">
      <c r="A124" s="154">
        <v>41086</v>
      </c>
      <c r="B124" s="155">
        <v>2.31</v>
      </c>
      <c r="C124" s="154">
        <v>41086</v>
      </c>
      <c r="D124" s="155">
        <v>2.34</v>
      </c>
      <c r="E124" s="155" t="s">
        <v>186</v>
      </c>
    </row>
    <row r="125" spans="1:5" x14ac:dyDescent="0.25">
      <c r="A125" s="154">
        <v>41087</v>
      </c>
      <c r="B125" s="155">
        <v>2.2999999999999998</v>
      </c>
      <c r="C125" s="154">
        <v>41087</v>
      </c>
      <c r="D125" s="155">
        <v>2.3199999999999998</v>
      </c>
      <c r="E125" s="155" t="s">
        <v>186</v>
      </c>
    </row>
    <row r="126" spans="1:5" x14ac:dyDescent="0.25">
      <c r="A126" s="154">
        <v>41088</v>
      </c>
      <c r="B126" s="155">
        <v>2.2599999999999998</v>
      </c>
      <c r="C126" s="154">
        <v>41088</v>
      </c>
      <c r="D126" s="155">
        <v>2.2799999999999998</v>
      </c>
      <c r="E126" s="155" t="s">
        <v>186</v>
      </c>
    </row>
    <row r="127" spans="1:5" x14ac:dyDescent="0.25">
      <c r="A127" s="154">
        <v>41089</v>
      </c>
      <c r="B127" s="155">
        <v>2.35</v>
      </c>
      <c r="C127" s="154">
        <v>41089</v>
      </c>
      <c r="D127" s="155">
        <v>2.38</v>
      </c>
      <c r="E127" s="155" t="s">
        <v>186</v>
      </c>
    </row>
    <row r="128" spans="1:5" x14ac:dyDescent="0.25">
      <c r="A128" s="154">
        <v>41092</v>
      </c>
      <c r="B128" s="155">
        <v>2.27</v>
      </c>
      <c r="C128" s="154">
        <v>41092</v>
      </c>
      <c r="D128" s="155">
        <v>2.2999999999999998</v>
      </c>
      <c r="E128" s="155" t="s">
        <v>186</v>
      </c>
    </row>
    <row r="129" spans="1:5" x14ac:dyDescent="0.25">
      <c r="A129" s="154">
        <v>41093</v>
      </c>
      <c r="B129" s="155">
        <v>2.3199999999999998</v>
      </c>
      <c r="C129" s="154">
        <v>41093</v>
      </c>
      <c r="D129" s="155">
        <v>2.36</v>
      </c>
      <c r="E129" s="155" t="s">
        <v>186</v>
      </c>
    </row>
    <row r="130" spans="1:5" x14ac:dyDescent="0.25">
      <c r="A130" s="154">
        <v>41095</v>
      </c>
      <c r="B130" s="155">
        <v>2.2999999999999998</v>
      </c>
      <c r="C130" s="154">
        <v>41095</v>
      </c>
      <c r="D130" s="155">
        <v>2.34</v>
      </c>
      <c r="E130" s="155" t="s">
        <v>186</v>
      </c>
    </row>
    <row r="131" spans="1:5" x14ac:dyDescent="0.25">
      <c r="A131" s="154">
        <v>41096</v>
      </c>
      <c r="B131" s="155">
        <v>2.25</v>
      </c>
      <c r="C131" s="154">
        <v>41096</v>
      </c>
      <c r="D131" s="155">
        <v>2.2799999999999998</v>
      </c>
      <c r="E131" s="155" t="s">
        <v>186</v>
      </c>
    </row>
    <row r="132" spans="1:5" x14ac:dyDescent="0.25">
      <c r="A132" s="154">
        <v>41099</v>
      </c>
      <c r="B132" s="155">
        <v>2.21</v>
      </c>
      <c r="C132" s="154">
        <v>41099</v>
      </c>
      <c r="D132" s="155">
        <v>2.2400000000000002</v>
      </c>
      <c r="E132" s="155" t="s">
        <v>186</v>
      </c>
    </row>
    <row r="133" spans="1:5" x14ac:dyDescent="0.25">
      <c r="A133" s="154">
        <v>41100</v>
      </c>
      <c r="B133" s="155">
        <v>2.19</v>
      </c>
      <c r="C133" s="154">
        <v>41100</v>
      </c>
      <c r="D133" s="155">
        <v>2.2200000000000002</v>
      </c>
      <c r="E133" s="155" t="s">
        <v>186</v>
      </c>
    </row>
    <row r="134" spans="1:5" x14ac:dyDescent="0.25">
      <c r="A134" s="154">
        <v>41101</v>
      </c>
      <c r="B134" s="155">
        <v>2.19</v>
      </c>
      <c r="C134" s="154">
        <v>41101</v>
      </c>
      <c r="D134" s="155">
        <v>2.2200000000000002</v>
      </c>
      <c r="E134" s="155" t="s">
        <v>186</v>
      </c>
    </row>
    <row r="135" spans="1:5" x14ac:dyDescent="0.25">
      <c r="A135" s="154">
        <v>41102</v>
      </c>
      <c r="B135" s="155">
        <v>2.15</v>
      </c>
      <c r="C135" s="154">
        <v>41102</v>
      </c>
      <c r="D135" s="155">
        <v>2.1800000000000002</v>
      </c>
      <c r="E135" s="155" t="s">
        <v>186</v>
      </c>
    </row>
    <row r="136" spans="1:5" x14ac:dyDescent="0.25">
      <c r="A136" s="154">
        <v>41103</v>
      </c>
      <c r="B136" s="155">
        <v>2.17</v>
      </c>
      <c r="C136" s="154">
        <v>41103</v>
      </c>
      <c r="D136" s="155">
        <v>2.2000000000000002</v>
      </c>
      <c r="E136" s="155" t="s">
        <v>186</v>
      </c>
    </row>
    <row r="137" spans="1:5" x14ac:dyDescent="0.25">
      <c r="A137" s="154">
        <v>41106</v>
      </c>
      <c r="B137" s="155">
        <v>2.15</v>
      </c>
      <c r="C137" s="154">
        <v>41106</v>
      </c>
      <c r="D137" s="155">
        <v>2.1800000000000002</v>
      </c>
      <c r="E137" s="155" t="s">
        <v>186</v>
      </c>
    </row>
    <row r="138" spans="1:5" x14ac:dyDescent="0.25">
      <c r="A138" s="154">
        <v>41107</v>
      </c>
      <c r="B138" s="155">
        <v>2.1800000000000002</v>
      </c>
      <c r="C138" s="154">
        <v>41107</v>
      </c>
      <c r="D138" s="155">
        <v>2.2200000000000002</v>
      </c>
      <c r="E138" s="155" t="s">
        <v>186</v>
      </c>
    </row>
    <row r="139" spans="1:5" x14ac:dyDescent="0.25">
      <c r="A139" s="154">
        <v>41108</v>
      </c>
      <c r="B139" s="155">
        <v>2.17</v>
      </c>
      <c r="C139" s="154">
        <v>41108</v>
      </c>
      <c r="D139" s="155">
        <v>2.21</v>
      </c>
      <c r="E139" s="155" t="s">
        <v>186</v>
      </c>
    </row>
    <row r="140" spans="1:5" x14ac:dyDescent="0.25">
      <c r="A140" s="154">
        <v>41109</v>
      </c>
      <c r="B140" s="155">
        <v>2.2000000000000002</v>
      </c>
      <c r="C140" s="154">
        <v>41109</v>
      </c>
      <c r="D140" s="155">
        <v>2.2400000000000002</v>
      </c>
      <c r="E140" s="155" t="s">
        <v>186</v>
      </c>
    </row>
    <row r="141" spans="1:5" x14ac:dyDescent="0.25">
      <c r="A141" s="154">
        <v>41110</v>
      </c>
      <c r="B141" s="155">
        <v>2.14</v>
      </c>
      <c r="C141" s="154">
        <v>41110</v>
      </c>
      <c r="D141" s="155">
        <v>2.17</v>
      </c>
      <c r="E141" s="155" t="s">
        <v>186</v>
      </c>
    </row>
    <row r="142" spans="1:5" x14ac:dyDescent="0.25">
      <c r="A142" s="154">
        <v>41113</v>
      </c>
      <c r="B142" s="155">
        <v>2.11</v>
      </c>
      <c r="C142" s="154">
        <v>41113</v>
      </c>
      <c r="D142" s="155">
        <v>2.15</v>
      </c>
      <c r="E142" s="155" t="s">
        <v>186</v>
      </c>
    </row>
    <row r="143" spans="1:5" x14ac:dyDescent="0.25">
      <c r="A143" s="154">
        <v>41114</v>
      </c>
      <c r="B143" s="155">
        <v>2.0699999999999998</v>
      </c>
      <c r="C143" s="154">
        <v>41114</v>
      </c>
      <c r="D143" s="155">
        <v>2.11</v>
      </c>
      <c r="E143" s="155" t="s">
        <v>186</v>
      </c>
    </row>
    <row r="144" spans="1:5" x14ac:dyDescent="0.25">
      <c r="A144" s="154">
        <v>41115</v>
      </c>
      <c r="B144" s="155">
        <v>2.06</v>
      </c>
      <c r="C144" s="154">
        <v>41115</v>
      </c>
      <c r="D144" s="155">
        <v>2.11</v>
      </c>
      <c r="E144" s="155" t="s">
        <v>186</v>
      </c>
    </row>
    <row r="145" spans="1:5" x14ac:dyDescent="0.25">
      <c r="A145" s="154">
        <v>41116</v>
      </c>
      <c r="B145" s="155">
        <v>2.09</v>
      </c>
      <c r="C145" s="154">
        <v>41116</v>
      </c>
      <c r="D145" s="155">
        <v>2.13</v>
      </c>
      <c r="E145" s="155" t="s">
        <v>186</v>
      </c>
    </row>
    <row r="146" spans="1:5" x14ac:dyDescent="0.25">
      <c r="A146" s="154">
        <v>41117</v>
      </c>
      <c r="B146" s="155">
        <v>2.23</v>
      </c>
      <c r="C146" s="154">
        <v>41117</v>
      </c>
      <c r="D146" s="155">
        <v>2.27</v>
      </c>
      <c r="E146" s="155" t="s">
        <v>186</v>
      </c>
    </row>
    <row r="147" spans="1:5" x14ac:dyDescent="0.25">
      <c r="A147" s="154">
        <v>41120</v>
      </c>
      <c r="B147" s="155">
        <v>2.1800000000000002</v>
      </c>
      <c r="C147" s="154">
        <v>41120</v>
      </c>
      <c r="D147" s="155">
        <v>2.2200000000000002</v>
      </c>
      <c r="E147" s="155" t="s">
        <v>186</v>
      </c>
    </row>
    <row r="148" spans="1:5" x14ac:dyDescent="0.25">
      <c r="A148" s="154">
        <v>41121</v>
      </c>
      <c r="B148" s="155">
        <v>2.16</v>
      </c>
      <c r="C148" s="154">
        <v>41121</v>
      </c>
      <c r="D148" s="155">
        <v>2.21</v>
      </c>
      <c r="E148" s="155" t="s">
        <v>186</v>
      </c>
    </row>
    <row r="149" spans="1:5" x14ac:dyDescent="0.25">
      <c r="A149" s="154">
        <v>41122</v>
      </c>
      <c r="B149" s="155">
        <v>2.21</v>
      </c>
      <c r="C149" s="154">
        <v>41122</v>
      </c>
      <c r="D149" s="155">
        <v>2.25</v>
      </c>
      <c r="E149" s="155" t="s">
        <v>186</v>
      </c>
    </row>
    <row r="150" spans="1:5" x14ac:dyDescent="0.25">
      <c r="A150" s="154">
        <v>41123</v>
      </c>
      <c r="B150" s="155">
        <v>2.15</v>
      </c>
      <c r="C150" s="154">
        <v>41123</v>
      </c>
      <c r="D150" s="155">
        <v>2.2000000000000002</v>
      </c>
      <c r="E150" s="155" t="s">
        <v>186</v>
      </c>
    </row>
    <row r="151" spans="1:5" x14ac:dyDescent="0.25">
      <c r="A151" s="154">
        <v>41124</v>
      </c>
      <c r="B151" s="155">
        <v>2.25</v>
      </c>
      <c r="C151" s="154">
        <v>41124</v>
      </c>
      <c r="D151" s="155">
        <v>2.2999999999999998</v>
      </c>
      <c r="E151" s="155" t="s">
        <v>186</v>
      </c>
    </row>
    <row r="152" spans="1:5" x14ac:dyDescent="0.25">
      <c r="A152" s="154">
        <v>41127</v>
      </c>
      <c r="B152" s="155">
        <v>2.2400000000000002</v>
      </c>
      <c r="C152" s="154">
        <v>41127</v>
      </c>
      <c r="D152" s="155">
        <v>2.29</v>
      </c>
      <c r="E152" s="155" t="s">
        <v>186</v>
      </c>
    </row>
    <row r="153" spans="1:5" x14ac:dyDescent="0.25">
      <c r="A153" s="154">
        <v>41128</v>
      </c>
      <c r="B153" s="155">
        <v>2.3199999999999998</v>
      </c>
      <c r="C153" s="154">
        <v>41128</v>
      </c>
      <c r="D153" s="155">
        <v>2.37</v>
      </c>
      <c r="E153" s="155" t="s">
        <v>186</v>
      </c>
    </row>
    <row r="154" spans="1:5" x14ac:dyDescent="0.25">
      <c r="A154" s="154">
        <v>41129</v>
      </c>
      <c r="B154" s="155">
        <v>2.34</v>
      </c>
      <c r="C154" s="154">
        <v>41129</v>
      </c>
      <c r="D154" s="155">
        <v>2.39</v>
      </c>
      <c r="E154" s="155" t="s">
        <v>186</v>
      </c>
    </row>
    <row r="155" spans="1:5" x14ac:dyDescent="0.25">
      <c r="A155" s="154">
        <v>41130</v>
      </c>
      <c r="B155" s="155">
        <v>2.35</v>
      </c>
      <c r="C155" s="154">
        <v>41130</v>
      </c>
      <c r="D155" s="155">
        <v>2.4</v>
      </c>
      <c r="E155" s="155" t="s">
        <v>186</v>
      </c>
    </row>
    <row r="156" spans="1:5" x14ac:dyDescent="0.25">
      <c r="A156" s="154">
        <v>41131</v>
      </c>
      <c r="B156" s="155">
        <v>2.3199999999999998</v>
      </c>
      <c r="C156" s="154">
        <v>41131</v>
      </c>
      <c r="D156" s="155">
        <v>2.37</v>
      </c>
      <c r="E156" s="155" t="s">
        <v>186</v>
      </c>
    </row>
    <row r="157" spans="1:5" x14ac:dyDescent="0.25">
      <c r="A157" s="154">
        <v>41134</v>
      </c>
      <c r="B157" s="155">
        <v>2.31</v>
      </c>
      <c r="C157" s="154">
        <v>41134</v>
      </c>
      <c r="D157" s="155">
        <v>2.37</v>
      </c>
      <c r="E157" s="155" t="s">
        <v>186</v>
      </c>
    </row>
    <row r="158" spans="1:5" x14ac:dyDescent="0.25">
      <c r="A158" s="154">
        <v>41135</v>
      </c>
      <c r="B158" s="155">
        <v>2.39</v>
      </c>
      <c r="C158" s="154">
        <v>41135</v>
      </c>
      <c r="D158" s="155">
        <v>2.4500000000000002</v>
      </c>
      <c r="E158" s="155" t="s">
        <v>186</v>
      </c>
    </row>
    <row r="159" spans="1:5" x14ac:dyDescent="0.25">
      <c r="A159" s="154">
        <v>41136</v>
      </c>
      <c r="B159" s="155">
        <v>2.48</v>
      </c>
      <c r="C159" s="154">
        <v>41136</v>
      </c>
      <c r="D159" s="155">
        <v>2.5299999999999998</v>
      </c>
      <c r="E159" s="155" t="s">
        <v>186</v>
      </c>
    </row>
    <row r="160" spans="1:5" x14ac:dyDescent="0.25">
      <c r="A160" s="154">
        <v>41137</v>
      </c>
      <c r="B160" s="155">
        <v>2.5499999999999998</v>
      </c>
      <c r="C160" s="154">
        <v>41137</v>
      </c>
      <c r="D160" s="155">
        <v>2.57</v>
      </c>
      <c r="E160" s="155" t="s">
        <v>186</v>
      </c>
    </row>
    <row r="161" spans="1:5" x14ac:dyDescent="0.25">
      <c r="A161" s="154">
        <v>41138</v>
      </c>
      <c r="B161" s="155">
        <v>2.5299999999999998</v>
      </c>
      <c r="C161" s="154">
        <v>41138</v>
      </c>
      <c r="D161" s="155">
        <v>2.5499999999999998</v>
      </c>
      <c r="E161" s="155" t="s">
        <v>186</v>
      </c>
    </row>
    <row r="162" spans="1:5" x14ac:dyDescent="0.25">
      <c r="A162" s="154">
        <v>41141</v>
      </c>
      <c r="B162" s="155">
        <v>2.5299999999999998</v>
      </c>
      <c r="C162" s="154">
        <v>41141</v>
      </c>
      <c r="D162" s="155">
        <v>2.5499999999999998</v>
      </c>
      <c r="E162" s="155" t="s">
        <v>186</v>
      </c>
    </row>
    <row r="163" spans="1:5" x14ac:dyDescent="0.25">
      <c r="A163" s="154">
        <v>41142</v>
      </c>
      <c r="B163" s="155">
        <v>2.5</v>
      </c>
      <c r="C163" s="154">
        <v>41142</v>
      </c>
      <c r="D163" s="155">
        <v>2.5299999999999998</v>
      </c>
      <c r="E163" s="155" t="s">
        <v>186</v>
      </c>
    </row>
    <row r="164" spans="1:5" x14ac:dyDescent="0.25">
      <c r="A164" s="154">
        <v>41143</v>
      </c>
      <c r="B164" s="155">
        <v>2.41</v>
      </c>
      <c r="C164" s="154">
        <v>41143</v>
      </c>
      <c r="D164" s="155">
        <v>2.44</v>
      </c>
      <c r="E164" s="155" t="s">
        <v>186</v>
      </c>
    </row>
    <row r="165" spans="1:5" x14ac:dyDescent="0.25">
      <c r="A165" s="154">
        <v>41144</v>
      </c>
      <c r="B165" s="155">
        <v>2.38</v>
      </c>
      <c r="C165" s="154">
        <v>41144</v>
      </c>
      <c r="D165" s="155">
        <v>2.41</v>
      </c>
      <c r="E165" s="155" t="s">
        <v>186</v>
      </c>
    </row>
    <row r="166" spans="1:5" x14ac:dyDescent="0.25">
      <c r="A166" s="154">
        <v>41145</v>
      </c>
      <c r="B166" s="155">
        <v>2.39</v>
      </c>
      <c r="C166" s="154">
        <v>41145</v>
      </c>
      <c r="D166" s="155">
        <v>2.41</v>
      </c>
      <c r="E166" s="155" t="s">
        <v>186</v>
      </c>
    </row>
    <row r="167" spans="1:5" x14ac:dyDescent="0.25">
      <c r="A167" s="154">
        <v>41148</v>
      </c>
      <c r="B167" s="155">
        <v>2.35</v>
      </c>
      <c r="C167" s="154">
        <v>41148</v>
      </c>
      <c r="D167" s="155">
        <v>2.38</v>
      </c>
      <c r="E167" s="155" t="s">
        <v>186</v>
      </c>
    </row>
    <row r="168" spans="1:5" x14ac:dyDescent="0.25">
      <c r="A168" s="154">
        <v>41149</v>
      </c>
      <c r="B168" s="155">
        <v>2.34</v>
      </c>
      <c r="C168" s="154">
        <v>41149</v>
      </c>
      <c r="D168" s="155">
        <v>2.36</v>
      </c>
      <c r="E168" s="155" t="s">
        <v>186</v>
      </c>
    </row>
    <row r="169" spans="1:5" x14ac:dyDescent="0.25">
      <c r="A169" s="154">
        <v>41150</v>
      </c>
      <c r="B169" s="155">
        <v>2.36</v>
      </c>
      <c r="C169" s="154">
        <v>41150</v>
      </c>
      <c r="D169" s="155">
        <v>2.38</v>
      </c>
      <c r="E169" s="155" t="s">
        <v>186</v>
      </c>
    </row>
    <row r="170" spans="1:5" x14ac:dyDescent="0.25">
      <c r="A170" s="154">
        <v>41151</v>
      </c>
      <c r="B170" s="155">
        <v>2.33</v>
      </c>
      <c r="C170" s="154">
        <v>41151</v>
      </c>
      <c r="D170" s="155">
        <v>2.36</v>
      </c>
      <c r="E170" s="155" t="s">
        <v>186</v>
      </c>
    </row>
    <row r="171" spans="1:5" x14ac:dyDescent="0.25">
      <c r="A171" s="154">
        <v>41152</v>
      </c>
      <c r="B171" s="155">
        <v>2.27</v>
      </c>
      <c r="C171" s="154">
        <v>41152</v>
      </c>
      <c r="D171" s="155">
        <v>2.29</v>
      </c>
      <c r="E171" s="155" t="s">
        <v>186</v>
      </c>
    </row>
    <row r="172" spans="1:5" x14ac:dyDescent="0.25">
      <c r="A172" s="154">
        <v>41156</v>
      </c>
      <c r="B172" s="155">
        <v>2.2799999999999998</v>
      </c>
      <c r="C172" s="154">
        <v>41156</v>
      </c>
      <c r="D172" s="155">
        <v>2.2999999999999998</v>
      </c>
      <c r="E172" s="155" t="s">
        <v>186</v>
      </c>
    </row>
    <row r="173" spans="1:5" x14ac:dyDescent="0.25">
      <c r="A173" s="154">
        <v>41157</v>
      </c>
      <c r="B173" s="155">
        <v>2.29</v>
      </c>
      <c r="C173" s="154">
        <v>41157</v>
      </c>
      <c r="D173" s="155">
        <v>2.3199999999999998</v>
      </c>
      <c r="E173" s="155" t="s">
        <v>186</v>
      </c>
    </row>
    <row r="174" spans="1:5" x14ac:dyDescent="0.25">
      <c r="A174" s="154">
        <v>41158</v>
      </c>
      <c r="B174" s="155">
        <v>2.38</v>
      </c>
      <c r="C174" s="154">
        <v>41158</v>
      </c>
      <c r="D174" s="155">
        <v>2.41</v>
      </c>
      <c r="E174" s="155" t="s">
        <v>186</v>
      </c>
    </row>
    <row r="175" spans="1:5" x14ac:dyDescent="0.25">
      <c r="A175" s="154">
        <v>41159</v>
      </c>
      <c r="B175" s="155">
        <v>2.39</v>
      </c>
      <c r="C175" s="154">
        <v>41159</v>
      </c>
      <c r="D175" s="155">
        <v>2.42</v>
      </c>
      <c r="E175" s="155" t="s">
        <v>186</v>
      </c>
    </row>
    <row r="176" spans="1:5" x14ac:dyDescent="0.25">
      <c r="A176" s="154">
        <v>41162</v>
      </c>
      <c r="B176" s="155">
        <v>2.4</v>
      </c>
      <c r="C176" s="154">
        <v>41162</v>
      </c>
      <c r="D176" s="155">
        <v>2.4300000000000002</v>
      </c>
      <c r="E176" s="155" t="s">
        <v>186</v>
      </c>
    </row>
    <row r="177" spans="1:5" x14ac:dyDescent="0.25">
      <c r="A177" s="154">
        <v>41163</v>
      </c>
      <c r="B177" s="155">
        <v>2.41</v>
      </c>
      <c r="C177" s="154">
        <v>41163</v>
      </c>
      <c r="D177" s="155">
        <v>2.44</v>
      </c>
      <c r="E177" s="155" t="s">
        <v>186</v>
      </c>
    </row>
    <row r="178" spans="1:5" x14ac:dyDescent="0.25">
      <c r="A178" s="154">
        <v>41164</v>
      </c>
      <c r="B178" s="155">
        <v>2.4900000000000002</v>
      </c>
      <c r="C178" s="154">
        <v>41164</v>
      </c>
      <c r="D178" s="155">
        <v>2.52</v>
      </c>
      <c r="E178" s="155" t="s">
        <v>186</v>
      </c>
    </row>
    <row r="179" spans="1:5" x14ac:dyDescent="0.25">
      <c r="A179" s="154">
        <v>41165</v>
      </c>
      <c r="B179" s="155">
        <v>2.5</v>
      </c>
      <c r="C179" s="154">
        <v>41165</v>
      </c>
      <c r="D179" s="155">
        <v>2.5299999999999998</v>
      </c>
      <c r="E179" s="155" t="s">
        <v>186</v>
      </c>
    </row>
    <row r="180" spans="1:5" x14ac:dyDescent="0.25">
      <c r="A180" s="154">
        <v>41166</v>
      </c>
      <c r="B180" s="155">
        <v>2.64</v>
      </c>
      <c r="C180" s="154">
        <v>41166</v>
      </c>
      <c r="D180" s="155">
        <v>2.68</v>
      </c>
      <c r="E180" s="155" t="s">
        <v>186</v>
      </c>
    </row>
    <row r="181" spans="1:5" x14ac:dyDescent="0.25">
      <c r="A181" s="154">
        <v>41169</v>
      </c>
      <c r="B181" s="155">
        <v>2.6</v>
      </c>
      <c r="C181" s="154">
        <v>41169</v>
      </c>
      <c r="D181" s="155">
        <v>2.64</v>
      </c>
      <c r="E181" s="155" t="s">
        <v>186</v>
      </c>
    </row>
    <row r="182" spans="1:5" x14ac:dyDescent="0.25">
      <c r="A182" s="154">
        <v>41170</v>
      </c>
      <c r="B182" s="155">
        <v>2.57</v>
      </c>
      <c r="C182" s="154">
        <v>41170</v>
      </c>
      <c r="D182" s="155">
        <v>2.61</v>
      </c>
      <c r="E182" s="155" t="s">
        <v>186</v>
      </c>
    </row>
    <row r="183" spans="1:5" x14ac:dyDescent="0.25">
      <c r="A183" s="154">
        <v>41171</v>
      </c>
      <c r="B183" s="155">
        <v>2.54</v>
      </c>
      <c r="C183" s="154">
        <v>41171</v>
      </c>
      <c r="D183" s="155">
        <v>2.58</v>
      </c>
      <c r="E183" s="155" t="s">
        <v>186</v>
      </c>
    </row>
    <row r="184" spans="1:5" x14ac:dyDescent="0.25">
      <c r="A184" s="154">
        <v>41172</v>
      </c>
      <c r="B184" s="155">
        <v>2.5299999999999998</v>
      </c>
      <c r="C184" s="154">
        <v>41172</v>
      </c>
      <c r="D184" s="155">
        <v>2.58</v>
      </c>
      <c r="E184" s="155" t="s">
        <v>186</v>
      </c>
    </row>
    <row r="185" spans="1:5" x14ac:dyDescent="0.25">
      <c r="A185" s="154">
        <v>41173</v>
      </c>
      <c r="B185" s="155">
        <v>2.52</v>
      </c>
      <c r="C185" s="154">
        <v>41173</v>
      </c>
      <c r="D185" s="155">
        <v>2.57</v>
      </c>
      <c r="E185" s="155" t="s">
        <v>186</v>
      </c>
    </row>
    <row r="186" spans="1:5" x14ac:dyDescent="0.25">
      <c r="A186" s="154">
        <v>41176</v>
      </c>
      <c r="B186" s="155">
        <v>2.48</v>
      </c>
      <c r="C186" s="154">
        <v>41176</v>
      </c>
      <c r="D186" s="155">
        <v>2.5299999999999998</v>
      </c>
      <c r="E186" s="155" t="s">
        <v>186</v>
      </c>
    </row>
    <row r="187" spans="1:5" x14ac:dyDescent="0.25">
      <c r="A187" s="154">
        <v>41177</v>
      </c>
      <c r="B187" s="155">
        <v>2.4300000000000002</v>
      </c>
      <c r="C187" s="154">
        <v>41177</v>
      </c>
      <c r="D187" s="155">
        <v>2.4700000000000002</v>
      </c>
      <c r="E187" s="155" t="s">
        <v>186</v>
      </c>
    </row>
    <row r="188" spans="1:5" x14ac:dyDescent="0.25">
      <c r="A188" s="154">
        <v>41178</v>
      </c>
      <c r="B188" s="155">
        <v>2.36</v>
      </c>
      <c r="C188" s="154">
        <v>41178</v>
      </c>
      <c r="D188" s="155">
        <v>2.4</v>
      </c>
      <c r="E188" s="155" t="s">
        <v>186</v>
      </c>
    </row>
    <row r="189" spans="1:5" x14ac:dyDescent="0.25">
      <c r="A189" s="154">
        <v>41179</v>
      </c>
      <c r="B189" s="155">
        <v>2.39</v>
      </c>
      <c r="C189" s="154">
        <v>41179</v>
      </c>
      <c r="D189" s="155">
        <v>2.4300000000000002</v>
      </c>
      <c r="E189" s="155" t="s">
        <v>186</v>
      </c>
    </row>
    <row r="190" spans="1:5" x14ac:dyDescent="0.25">
      <c r="A190" s="154">
        <v>41180</v>
      </c>
      <c r="B190" s="155">
        <v>2.38</v>
      </c>
      <c r="C190" s="154">
        <v>41180</v>
      </c>
      <c r="D190" s="155">
        <v>2.42</v>
      </c>
      <c r="E190" s="155" t="s">
        <v>186</v>
      </c>
    </row>
    <row r="191" spans="1:5" x14ac:dyDescent="0.25">
      <c r="A191" s="154">
        <v>41183</v>
      </c>
      <c r="B191" s="155">
        <v>2.38</v>
      </c>
      <c r="C191" s="154">
        <v>41183</v>
      </c>
      <c r="D191" s="155">
        <v>2.41</v>
      </c>
      <c r="E191" s="155" t="s">
        <v>186</v>
      </c>
    </row>
    <row r="192" spans="1:5" x14ac:dyDescent="0.25">
      <c r="A192" s="154">
        <v>41184</v>
      </c>
      <c r="B192" s="155">
        <v>2.37</v>
      </c>
      <c r="C192" s="154">
        <v>41184</v>
      </c>
      <c r="D192" s="155">
        <v>2.41</v>
      </c>
      <c r="E192" s="155" t="s">
        <v>186</v>
      </c>
    </row>
    <row r="193" spans="1:5" x14ac:dyDescent="0.25">
      <c r="A193" s="154">
        <v>41185</v>
      </c>
      <c r="B193" s="155">
        <v>2.38</v>
      </c>
      <c r="C193" s="154">
        <v>41185</v>
      </c>
      <c r="D193" s="155">
        <v>2.42</v>
      </c>
      <c r="E193" s="155" t="s">
        <v>186</v>
      </c>
    </row>
    <row r="194" spans="1:5" x14ac:dyDescent="0.25">
      <c r="A194" s="154">
        <v>41186</v>
      </c>
      <c r="B194" s="155">
        <v>2.44</v>
      </c>
      <c r="C194" s="154">
        <v>41186</v>
      </c>
      <c r="D194" s="155">
        <v>2.48</v>
      </c>
      <c r="E194" s="155" t="s">
        <v>186</v>
      </c>
    </row>
    <row r="195" spans="1:5" x14ac:dyDescent="0.25">
      <c r="A195" s="154">
        <v>41187</v>
      </c>
      <c r="B195" s="155">
        <v>2.5099999999999998</v>
      </c>
      <c r="C195" s="154">
        <v>41187</v>
      </c>
      <c r="D195" s="155">
        <v>2.5499999999999998</v>
      </c>
      <c r="E195" s="155" t="s">
        <v>186</v>
      </c>
    </row>
    <row r="196" spans="1:5" x14ac:dyDescent="0.25">
      <c r="A196" s="154">
        <v>41191</v>
      </c>
      <c r="B196" s="155">
        <v>2.48</v>
      </c>
      <c r="C196" s="154">
        <v>41191</v>
      </c>
      <c r="D196" s="155">
        <v>2.52</v>
      </c>
      <c r="E196" s="155" t="s">
        <v>186</v>
      </c>
    </row>
    <row r="197" spans="1:5" x14ac:dyDescent="0.25">
      <c r="A197" s="154">
        <v>41192</v>
      </c>
      <c r="B197" s="155">
        <v>2.44</v>
      </c>
      <c r="C197" s="154">
        <v>41192</v>
      </c>
      <c r="D197" s="155">
        <v>2.48</v>
      </c>
      <c r="E197" s="155" t="s">
        <v>186</v>
      </c>
    </row>
    <row r="198" spans="1:5" x14ac:dyDescent="0.25">
      <c r="A198" s="154">
        <v>41193</v>
      </c>
      <c r="B198" s="155">
        <v>2.42</v>
      </c>
      <c r="C198" s="154">
        <v>41193</v>
      </c>
      <c r="D198" s="155">
        <v>2.4500000000000002</v>
      </c>
      <c r="E198" s="155" t="s">
        <v>186</v>
      </c>
    </row>
    <row r="199" spans="1:5" x14ac:dyDescent="0.25">
      <c r="A199" s="154">
        <v>41194</v>
      </c>
      <c r="B199" s="155">
        <v>2.4</v>
      </c>
      <c r="C199" s="154">
        <v>41194</v>
      </c>
      <c r="D199" s="155">
        <v>2.44</v>
      </c>
      <c r="E199" s="155" t="s">
        <v>186</v>
      </c>
    </row>
    <row r="200" spans="1:5" x14ac:dyDescent="0.25">
      <c r="A200" s="154">
        <v>41197</v>
      </c>
      <c r="B200" s="155">
        <v>2.41</v>
      </c>
      <c r="C200" s="154">
        <v>41197</v>
      </c>
      <c r="D200" s="155">
        <v>2.4500000000000002</v>
      </c>
      <c r="E200" s="155" t="s">
        <v>186</v>
      </c>
    </row>
    <row r="201" spans="1:5" x14ac:dyDescent="0.25">
      <c r="A201" s="154">
        <v>41198</v>
      </c>
      <c r="B201" s="155">
        <v>2.48</v>
      </c>
      <c r="C201" s="154">
        <v>41198</v>
      </c>
      <c r="D201" s="155">
        <v>2.5099999999999998</v>
      </c>
      <c r="E201" s="155" t="s">
        <v>186</v>
      </c>
    </row>
    <row r="202" spans="1:5" x14ac:dyDescent="0.25">
      <c r="A202" s="154">
        <v>41199</v>
      </c>
      <c r="B202" s="155">
        <v>2.5499999999999998</v>
      </c>
      <c r="C202" s="154">
        <v>41199</v>
      </c>
      <c r="D202" s="155">
        <v>2.6</v>
      </c>
      <c r="E202" s="155" t="s">
        <v>186</v>
      </c>
    </row>
    <row r="203" spans="1:5" x14ac:dyDescent="0.25">
      <c r="A203" s="154">
        <v>41200</v>
      </c>
      <c r="B203" s="155">
        <v>2.59</v>
      </c>
      <c r="C203" s="154">
        <v>41200</v>
      </c>
      <c r="D203" s="155">
        <v>2.63</v>
      </c>
      <c r="E203" s="155" t="s">
        <v>186</v>
      </c>
    </row>
    <row r="204" spans="1:5" x14ac:dyDescent="0.25">
      <c r="A204" s="154">
        <v>41201</v>
      </c>
      <c r="B204" s="155">
        <v>2.5099999999999998</v>
      </c>
      <c r="C204" s="154">
        <v>41201</v>
      </c>
      <c r="D204" s="155">
        <v>2.5499999999999998</v>
      </c>
      <c r="E204" s="155" t="s">
        <v>186</v>
      </c>
    </row>
    <row r="205" spans="1:5" x14ac:dyDescent="0.25">
      <c r="A205" s="154">
        <v>41204</v>
      </c>
      <c r="B205" s="155">
        <v>2.5299999999999998</v>
      </c>
      <c r="C205" s="154">
        <v>41204</v>
      </c>
      <c r="D205" s="155">
        <v>2.57</v>
      </c>
      <c r="E205" s="155" t="s">
        <v>186</v>
      </c>
    </row>
    <row r="206" spans="1:5" x14ac:dyDescent="0.25">
      <c r="A206" s="154">
        <v>41205</v>
      </c>
      <c r="B206" s="155">
        <v>2.48</v>
      </c>
      <c r="C206" s="154">
        <v>41205</v>
      </c>
      <c r="D206" s="155">
        <v>2.5299999999999998</v>
      </c>
      <c r="E206" s="155" t="s">
        <v>186</v>
      </c>
    </row>
    <row r="207" spans="1:5" x14ac:dyDescent="0.25">
      <c r="A207" s="154">
        <v>41206</v>
      </c>
      <c r="B207" s="155">
        <v>2.5</v>
      </c>
      <c r="C207" s="154">
        <v>41206</v>
      </c>
      <c r="D207" s="155">
        <v>2.5499999999999998</v>
      </c>
      <c r="E207" s="155" t="s">
        <v>186</v>
      </c>
    </row>
    <row r="208" spans="1:5" x14ac:dyDescent="0.25">
      <c r="A208" s="154">
        <v>41207</v>
      </c>
      <c r="B208" s="155">
        <v>2.56</v>
      </c>
      <c r="C208" s="154">
        <v>41207</v>
      </c>
      <c r="D208" s="155">
        <v>2.6</v>
      </c>
      <c r="E208" s="155" t="s">
        <v>186</v>
      </c>
    </row>
    <row r="209" spans="1:5" x14ac:dyDescent="0.25">
      <c r="A209" s="154">
        <v>41208</v>
      </c>
      <c r="B209" s="155">
        <v>2.4900000000000002</v>
      </c>
      <c r="C209" s="154">
        <v>41208</v>
      </c>
      <c r="D209" s="155">
        <v>2.5299999999999998</v>
      </c>
      <c r="E209" s="155" t="s">
        <v>186</v>
      </c>
    </row>
    <row r="210" spans="1:5" x14ac:dyDescent="0.25">
      <c r="A210" s="154">
        <v>41211</v>
      </c>
      <c r="B210" s="155">
        <v>2.44</v>
      </c>
      <c r="C210" s="154">
        <v>41211</v>
      </c>
      <c r="D210" s="155">
        <v>2.48</v>
      </c>
      <c r="E210" s="155" t="s">
        <v>186</v>
      </c>
    </row>
    <row r="211" spans="1:5" x14ac:dyDescent="0.25">
      <c r="A211" s="154">
        <v>41213</v>
      </c>
      <c r="B211" s="155">
        <v>2.42</v>
      </c>
      <c r="C211" s="154">
        <v>41213</v>
      </c>
      <c r="D211" s="155">
        <v>2.46</v>
      </c>
      <c r="E211" s="155" t="s">
        <v>186</v>
      </c>
    </row>
    <row r="212" spans="1:5" x14ac:dyDescent="0.25">
      <c r="A212" s="154">
        <v>41214</v>
      </c>
      <c r="B212" s="155">
        <v>2.46</v>
      </c>
      <c r="C212" s="154">
        <v>41214</v>
      </c>
      <c r="D212" s="155">
        <v>2.5</v>
      </c>
      <c r="E212" s="155" t="s">
        <v>186</v>
      </c>
    </row>
    <row r="213" spans="1:5" x14ac:dyDescent="0.25">
      <c r="A213" s="154">
        <v>41215</v>
      </c>
      <c r="B213" s="155">
        <v>2.4700000000000002</v>
      </c>
      <c r="C213" s="154">
        <v>41215</v>
      </c>
      <c r="D213" s="155">
        <v>2.5099999999999998</v>
      </c>
      <c r="E213" s="155" t="s">
        <v>186</v>
      </c>
    </row>
    <row r="214" spans="1:5" x14ac:dyDescent="0.25">
      <c r="A214" s="154">
        <v>41218</v>
      </c>
      <c r="B214" s="155">
        <v>2.44</v>
      </c>
      <c r="C214" s="154">
        <v>41218</v>
      </c>
      <c r="D214" s="155">
        <v>2.4700000000000002</v>
      </c>
      <c r="E214" s="155" t="s">
        <v>186</v>
      </c>
    </row>
    <row r="215" spans="1:5" x14ac:dyDescent="0.25">
      <c r="A215" s="154">
        <v>41219</v>
      </c>
      <c r="B215" s="155">
        <v>2.4900000000000002</v>
      </c>
      <c r="C215" s="154">
        <v>41219</v>
      </c>
      <c r="D215" s="155">
        <v>2.52</v>
      </c>
      <c r="E215" s="155" t="s">
        <v>186</v>
      </c>
    </row>
    <row r="216" spans="1:5" x14ac:dyDescent="0.25">
      <c r="A216" s="154">
        <v>41220</v>
      </c>
      <c r="B216" s="155">
        <v>2.39</v>
      </c>
      <c r="C216" s="154">
        <v>41220</v>
      </c>
      <c r="D216" s="155">
        <v>2.42</v>
      </c>
      <c r="E216" s="155" t="s">
        <v>186</v>
      </c>
    </row>
    <row r="217" spans="1:5" x14ac:dyDescent="0.25">
      <c r="A217" s="154">
        <v>41221</v>
      </c>
      <c r="B217" s="155">
        <v>2.3199999999999998</v>
      </c>
      <c r="C217" s="154">
        <v>41221</v>
      </c>
      <c r="D217" s="155">
        <v>2.35</v>
      </c>
      <c r="E217" s="155" t="s">
        <v>186</v>
      </c>
    </row>
    <row r="218" spans="1:5" x14ac:dyDescent="0.25">
      <c r="A218" s="154">
        <v>41222</v>
      </c>
      <c r="B218" s="155">
        <v>2.31</v>
      </c>
      <c r="C218" s="154">
        <v>41222</v>
      </c>
      <c r="D218" s="155">
        <v>2.34</v>
      </c>
      <c r="E218" s="155" t="s">
        <v>186</v>
      </c>
    </row>
    <row r="219" spans="1:5" x14ac:dyDescent="0.25">
      <c r="A219" s="154">
        <v>41226</v>
      </c>
      <c r="B219" s="155">
        <v>2.2799999999999998</v>
      </c>
      <c r="C219" s="154">
        <v>41226</v>
      </c>
      <c r="D219" s="155">
        <v>2.31</v>
      </c>
      <c r="E219" s="155" t="s">
        <v>186</v>
      </c>
    </row>
    <row r="220" spans="1:5" x14ac:dyDescent="0.25">
      <c r="A220" s="154">
        <v>41227</v>
      </c>
      <c r="B220" s="155">
        <v>2.2799999999999998</v>
      </c>
      <c r="C220" s="154">
        <v>41227</v>
      </c>
      <c r="D220" s="155">
        <v>2.31</v>
      </c>
      <c r="E220" s="155" t="s">
        <v>186</v>
      </c>
    </row>
    <row r="221" spans="1:5" x14ac:dyDescent="0.25">
      <c r="A221" s="154">
        <v>41228</v>
      </c>
      <c r="B221" s="155">
        <v>2.2799999999999998</v>
      </c>
      <c r="C221" s="154">
        <v>41228</v>
      </c>
      <c r="D221" s="155">
        <v>2.2999999999999998</v>
      </c>
      <c r="E221" s="155" t="s">
        <v>186</v>
      </c>
    </row>
    <row r="222" spans="1:5" x14ac:dyDescent="0.25">
      <c r="A222" s="154">
        <v>41229</v>
      </c>
      <c r="B222" s="155">
        <v>2.31</v>
      </c>
      <c r="C222" s="154">
        <v>41229</v>
      </c>
      <c r="D222" s="155">
        <v>2.31</v>
      </c>
      <c r="E222" s="155" t="s">
        <v>186</v>
      </c>
    </row>
    <row r="223" spans="1:5" x14ac:dyDescent="0.25">
      <c r="A223" s="154">
        <v>41232</v>
      </c>
      <c r="B223" s="155">
        <v>2.35</v>
      </c>
      <c r="C223" s="154">
        <v>41232</v>
      </c>
      <c r="D223" s="155">
        <v>2.34</v>
      </c>
      <c r="E223" s="155" t="s">
        <v>186</v>
      </c>
    </row>
    <row r="224" spans="1:5" x14ac:dyDescent="0.25">
      <c r="A224" s="154">
        <v>41233</v>
      </c>
      <c r="B224" s="155">
        <v>2.4</v>
      </c>
      <c r="C224" s="154">
        <v>41233</v>
      </c>
      <c r="D224" s="155">
        <v>2.4</v>
      </c>
      <c r="E224" s="155" t="s">
        <v>186</v>
      </c>
    </row>
    <row r="225" spans="1:5" x14ac:dyDescent="0.25">
      <c r="A225" s="154">
        <v>41234</v>
      </c>
      <c r="B225" s="155">
        <v>2.42</v>
      </c>
      <c r="C225" s="154">
        <v>41234</v>
      </c>
      <c r="D225" s="155">
        <v>2.42</v>
      </c>
      <c r="E225" s="155" t="s">
        <v>186</v>
      </c>
    </row>
    <row r="226" spans="1:5" x14ac:dyDescent="0.25">
      <c r="A226" s="154">
        <v>41236</v>
      </c>
      <c r="B226" s="155">
        <v>2.42</v>
      </c>
      <c r="C226" s="154">
        <v>41236</v>
      </c>
      <c r="D226" s="155">
        <v>2.42</v>
      </c>
      <c r="E226" s="155" t="s">
        <v>186</v>
      </c>
    </row>
    <row r="227" spans="1:5" x14ac:dyDescent="0.25">
      <c r="A227" s="154">
        <v>41239</v>
      </c>
      <c r="B227" s="155">
        <v>2.39</v>
      </c>
      <c r="C227" s="154">
        <v>41239</v>
      </c>
      <c r="D227" s="155">
        <v>2.39</v>
      </c>
      <c r="E227" s="155" t="s">
        <v>186</v>
      </c>
    </row>
    <row r="228" spans="1:5" x14ac:dyDescent="0.25">
      <c r="A228" s="154">
        <v>41240</v>
      </c>
      <c r="B228" s="155">
        <v>2.38</v>
      </c>
      <c r="C228" s="154">
        <v>41240</v>
      </c>
      <c r="D228" s="155">
        <v>2.38</v>
      </c>
      <c r="E228" s="155" t="s">
        <v>186</v>
      </c>
    </row>
    <row r="229" spans="1:5" x14ac:dyDescent="0.25">
      <c r="A229" s="154">
        <v>41241</v>
      </c>
      <c r="B229" s="155">
        <v>2.37</v>
      </c>
      <c r="C229" s="154">
        <v>41241</v>
      </c>
      <c r="D229" s="155">
        <v>2.36</v>
      </c>
      <c r="E229" s="155" t="s">
        <v>186</v>
      </c>
    </row>
    <row r="230" spans="1:5" x14ac:dyDescent="0.25">
      <c r="A230" s="154">
        <v>41242</v>
      </c>
      <c r="B230" s="155">
        <v>2.37</v>
      </c>
      <c r="C230" s="154">
        <v>41242</v>
      </c>
      <c r="D230" s="155">
        <v>2.37</v>
      </c>
      <c r="E230" s="155" t="s">
        <v>186</v>
      </c>
    </row>
    <row r="231" spans="1:5" x14ac:dyDescent="0.25">
      <c r="A231" s="154">
        <v>41243</v>
      </c>
      <c r="B231" s="155">
        <v>2.38</v>
      </c>
      <c r="C231" s="154">
        <v>41243</v>
      </c>
      <c r="D231" s="155">
        <v>2.37</v>
      </c>
      <c r="E231" s="155" t="s">
        <v>186</v>
      </c>
    </row>
    <row r="232" spans="1:5" x14ac:dyDescent="0.25">
      <c r="A232" s="154">
        <v>41246</v>
      </c>
      <c r="B232" s="155">
        <v>2.38</v>
      </c>
      <c r="C232" s="154">
        <v>41246</v>
      </c>
      <c r="D232" s="155">
        <v>2.37</v>
      </c>
      <c r="E232" s="155" t="s">
        <v>186</v>
      </c>
    </row>
    <row r="233" spans="1:5" x14ac:dyDescent="0.25">
      <c r="A233" s="154">
        <v>41247</v>
      </c>
      <c r="B233" s="155">
        <v>2.36</v>
      </c>
      <c r="C233" s="154">
        <v>41247</v>
      </c>
      <c r="D233" s="155">
        <v>2.36</v>
      </c>
      <c r="E233" s="155" t="s">
        <v>186</v>
      </c>
    </row>
    <row r="234" spans="1:5" x14ac:dyDescent="0.25">
      <c r="A234" s="154">
        <v>41248</v>
      </c>
      <c r="B234" s="155">
        <v>2.35</v>
      </c>
      <c r="C234" s="154">
        <v>41248</v>
      </c>
      <c r="D234" s="155">
        <v>2.35</v>
      </c>
      <c r="E234" s="155" t="s">
        <v>186</v>
      </c>
    </row>
    <row r="235" spans="1:5" x14ac:dyDescent="0.25">
      <c r="A235" s="154">
        <v>41249</v>
      </c>
      <c r="B235" s="155">
        <v>2.34</v>
      </c>
      <c r="C235" s="154">
        <v>41249</v>
      </c>
      <c r="D235" s="155">
        <v>2.33</v>
      </c>
      <c r="E235" s="155" t="s">
        <v>186</v>
      </c>
    </row>
    <row r="236" spans="1:5" x14ac:dyDescent="0.25">
      <c r="A236" s="154">
        <v>41250</v>
      </c>
      <c r="B236" s="155">
        <v>2.39</v>
      </c>
      <c r="C236" s="154">
        <v>41250</v>
      </c>
      <c r="D236" s="155">
        <v>2.39</v>
      </c>
      <c r="E236" s="155" t="s">
        <v>186</v>
      </c>
    </row>
    <row r="237" spans="1:5" x14ac:dyDescent="0.25">
      <c r="A237" s="154">
        <v>41253</v>
      </c>
      <c r="B237" s="155">
        <v>2.38</v>
      </c>
      <c r="C237" s="154">
        <v>41253</v>
      </c>
      <c r="D237" s="155">
        <v>2.38</v>
      </c>
      <c r="E237" s="155" t="s">
        <v>186</v>
      </c>
    </row>
    <row r="238" spans="1:5" x14ac:dyDescent="0.25">
      <c r="A238" s="154">
        <v>41254</v>
      </c>
      <c r="B238" s="155">
        <v>2.41</v>
      </c>
      <c r="C238" s="154">
        <v>41254</v>
      </c>
      <c r="D238" s="155">
        <v>2.41</v>
      </c>
      <c r="E238" s="155" t="s">
        <v>186</v>
      </c>
    </row>
    <row r="239" spans="1:5" x14ac:dyDescent="0.25">
      <c r="A239" s="154">
        <v>41255</v>
      </c>
      <c r="B239" s="155">
        <v>2.4700000000000002</v>
      </c>
      <c r="C239" s="154">
        <v>41255</v>
      </c>
      <c r="D239" s="155">
        <v>2.48</v>
      </c>
      <c r="E239" s="155" t="s">
        <v>186</v>
      </c>
    </row>
    <row r="240" spans="1:5" x14ac:dyDescent="0.25">
      <c r="A240" s="154">
        <v>41256</v>
      </c>
      <c r="B240" s="155">
        <v>2.48</v>
      </c>
      <c r="C240" s="154">
        <v>41256</v>
      </c>
      <c r="D240" s="155">
        <v>2.4900000000000002</v>
      </c>
      <c r="E240" s="155" t="s">
        <v>186</v>
      </c>
    </row>
    <row r="241" spans="1:5" x14ac:dyDescent="0.25">
      <c r="A241" s="154">
        <v>41257</v>
      </c>
      <c r="B241" s="155">
        <v>2.4500000000000002</v>
      </c>
      <c r="C241" s="154">
        <v>41257</v>
      </c>
      <c r="D241" s="155">
        <v>2.46</v>
      </c>
      <c r="E241" s="155" t="s">
        <v>186</v>
      </c>
    </row>
    <row r="242" spans="1:5" x14ac:dyDescent="0.25">
      <c r="A242" s="154">
        <v>41260</v>
      </c>
      <c r="B242" s="155">
        <v>2.52</v>
      </c>
      <c r="C242" s="154">
        <v>41260</v>
      </c>
      <c r="D242" s="155">
        <v>2.5299999999999998</v>
      </c>
      <c r="E242" s="155" t="s">
        <v>186</v>
      </c>
    </row>
    <row r="243" spans="1:5" x14ac:dyDescent="0.25">
      <c r="A243" s="154">
        <v>41261</v>
      </c>
      <c r="B243" s="155">
        <v>2.58</v>
      </c>
      <c r="C243" s="154">
        <v>41261</v>
      </c>
      <c r="D243" s="155">
        <v>2.59</v>
      </c>
      <c r="E243" s="155" t="s">
        <v>186</v>
      </c>
    </row>
    <row r="244" spans="1:5" x14ac:dyDescent="0.25">
      <c r="A244" s="154">
        <v>41262</v>
      </c>
      <c r="B244" s="155">
        <v>2.57</v>
      </c>
      <c r="C244" s="154">
        <v>41262</v>
      </c>
      <c r="D244" s="155">
        <v>2.58</v>
      </c>
      <c r="E244" s="155" t="s">
        <v>186</v>
      </c>
    </row>
    <row r="245" spans="1:5" x14ac:dyDescent="0.25">
      <c r="A245" s="154">
        <v>41263</v>
      </c>
      <c r="B245" s="155">
        <v>2.56</v>
      </c>
      <c r="C245" s="154">
        <v>41263</v>
      </c>
      <c r="D245" s="155">
        <v>2.57</v>
      </c>
      <c r="E245" s="155" t="s">
        <v>186</v>
      </c>
    </row>
    <row r="246" spans="1:5" x14ac:dyDescent="0.25">
      <c r="A246" s="154">
        <v>41264</v>
      </c>
      <c r="B246" s="155">
        <v>2.5099999999999998</v>
      </c>
      <c r="C246" s="154">
        <v>41264</v>
      </c>
      <c r="D246" s="155">
        <v>2.52</v>
      </c>
      <c r="E246" s="155" t="s">
        <v>186</v>
      </c>
    </row>
    <row r="247" spans="1:5" x14ac:dyDescent="0.25">
      <c r="A247" s="154">
        <v>41267</v>
      </c>
      <c r="B247" s="155">
        <v>2.52</v>
      </c>
      <c r="C247" s="154">
        <v>41267</v>
      </c>
      <c r="D247" s="155">
        <v>2.5299999999999998</v>
      </c>
      <c r="E247" s="155" t="s">
        <v>186</v>
      </c>
    </row>
    <row r="248" spans="1:5" x14ac:dyDescent="0.25">
      <c r="A248" s="154">
        <v>41269</v>
      </c>
      <c r="B248" s="155">
        <v>2.5099999999999998</v>
      </c>
      <c r="C248" s="154">
        <v>41269</v>
      </c>
      <c r="D248" s="155">
        <v>2.52</v>
      </c>
      <c r="E248" s="155" t="s">
        <v>186</v>
      </c>
    </row>
    <row r="249" spans="1:5" x14ac:dyDescent="0.25">
      <c r="A249" s="154">
        <v>41270</v>
      </c>
      <c r="B249" s="155">
        <v>2.4700000000000002</v>
      </c>
      <c r="C249" s="154">
        <v>41270</v>
      </c>
      <c r="D249" s="155">
        <v>2.48</v>
      </c>
      <c r="E249" s="155" t="s">
        <v>186</v>
      </c>
    </row>
    <row r="250" spans="1:5" x14ac:dyDescent="0.25">
      <c r="A250" s="154">
        <v>41271</v>
      </c>
      <c r="B250" s="155">
        <v>2.46</v>
      </c>
      <c r="C250" s="154">
        <v>41271</v>
      </c>
      <c r="D250" s="155">
        <v>2.4700000000000002</v>
      </c>
      <c r="E250" s="155" t="s">
        <v>186</v>
      </c>
    </row>
    <row r="251" spans="1:5" x14ac:dyDescent="0.25">
      <c r="A251" s="154">
        <v>41274</v>
      </c>
      <c r="B251" s="155">
        <v>2.5299999999999998</v>
      </c>
      <c r="C251" s="154">
        <v>41274</v>
      </c>
      <c r="D251" s="155">
        <v>2.54</v>
      </c>
      <c r="E251" s="155" t="s">
        <v>186</v>
      </c>
    </row>
    <row r="252" spans="1:5" x14ac:dyDescent="0.25">
      <c r="B252">
        <f>AVERAGE(B2:B251)</f>
        <v>2.5100399999999996</v>
      </c>
    </row>
  </sheetData>
  <phoneticPr fontId="7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0"/>
  <sheetViews>
    <sheetView workbookViewId="0"/>
  </sheetViews>
  <sheetFormatPr defaultRowHeight="13.2" x14ac:dyDescent="0.25"/>
  <cols>
    <col min="2" max="2" width="39.44140625" bestFit="1" customWidth="1"/>
    <col min="3" max="3" width="21" bestFit="1" customWidth="1"/>
    <col min="5" max="5" width="16" customWidth="1"/>
    <col min="6" max="6" width="10.33203125" bestFit="1" customWidth="1"/>
  </cols>
  <sheetData>
    <row r="3" spans="2:17" x14ac:dyDescent="0.25">
      <c r="F3" t="s">
        <v>54</v>
      </c>
      <c r="G3" t="s">
        <v>55</v>
      </c>
      <c r="H3" t="s">
        <v>56</v>
      </c>
      <c r="I3" t="s">
        <v>57</v>
      </c>
      <c r="J3" t="s">
        <v>58</v>
      </c>
      <c r="K3" t="s">
        <v>59</v>
      </c>
      <c r="L3" t="s">
        <v>60</v>
      </c>
      <c r="M3" t="s">
        <v>61</v>
      </c>
      <c r="N3" t="s">
        <v>62</v>
      </c>
      <c r="O3" t="s">
        <v>63</v>
      </c>
      <c r="P3" t="s">
        <v>64</v>
      </c>
      <c r="Q3" t="s">
        <v>65</v>
      </c>
    </row>
    <row r="4" spans="2:17" x14ac:dyDescent="0.25">
      <c r="B4" s="60" t="s">
        <v>51</v>
      </c>
      <c r="F4" s="144">
        <v>6054.51</v>
      </c>
    </row>
    <row r="5" spans="2:17" x14ac:dyDescent="0.25">
      <c r="B5" s="60" t="s">
        <v>52</v>
      </c>
    </row>
    <row r="6" spans="2:17" x14ac:dyDescent="0.25">
      <c r="B6" s="60" t="s">
        <v>36</v>
      </c>
      <c r="F6" s="144">
        <v>612.04999999999995</v>
      </c>
    </row>
    <row r="7" spans="2:17" x14ac:dyDescent="0.25">
      <c r="B7" s="60" t="s">
        <v>23</v>
      </c>
      <c r="F7" s="144">
        <v>3367</v>
      </c>
    </row>
    <row r="8" spans="2:17" x14ac:dyDescent="0.25">
      <c r="B8" s="60" t="s">
        <v>24</v>
      </c>
    </row>
    <row r="9" spans="2:17" x14ac:dyDescent="0.25">
      <c r="B9" s="60" t="s">
        <v>6</v>
      </c>
    </row>
    <row r="10" spans="2:17" x14ac:dyDescent="0.25">
      <c r="B10" s="60" t="s">
        <v>30</v>
      </c>
    </row>
    <row r="11" spans="2:17" x14ac:dyDescent="0.25">
      <c r="B11" s="60" t="s">
        <v>31</v>
      </c>
    </row>
    <row r="12" spans="2:17" x14ac:dyDescent="0.25">
      <c r="B12" s="60" t="s">
        <v>25</v>
      </c>
    </row>
    <row r="13" spans="2:17" x14ac:dyDescent="0.25">
      <c r="B13" s="60" t="s">
        <v>26</v>
      </c>
    </row>
    <row r="14" spans="2:17" x14ac:dyDescent="0.25">
      <c r="B14" s="60" t="s">
        <v>27</v>
      </c>
    </row>
    <row r="15" spans="2:17" x14ac:dyDescent="0.25">
      <c r="B15" s="60" t="s">
        <v>28</v>
      </c>
    </row>
    <row r="17" spans="2:3" x14ac:dyDescent="0.25">
      <c r="B17" s="247" t="s">
        <v>220</v>
      </c>
      <c r="C17" s="248" t="s">
        <v>221</v>
      </c>
    </row>
    <row r="18" spans="2:3" x14ac:dyDescent="0.25">
      <c r="B18" s="247" t="s">
        <v>222</v>
      </c>
      <c r="C18" s="248" t="s">
        <v>223</v>
      </c>
    </row>
    <row r="19" spans="2:3" x14ac:dyDescent="0.25">
      <c r="B19" s="247" t="s">
        <v>224</v>
      </c>
      <c r="C19" s="248" t="s">
        <v>225</v>
      </c>
    </row>
    <row r="20" spans="2:3" x14ac:dyDescent="0.25">
      <c r="B20" s="247" t="s">
        <v>226</v>
      </c>
      <c r="C20" s="248" t="s">
        <v>2</v>
      </c>
    </row>
    <row r="21" spans="2:3" x14ac:dyDescent="0.25">
      <c r="B21" s="247" t="s">
        <v>227</v>
      </c>
      <c r="C21" s="248" t="s">
        <v>228</v>
      </c>
    </row>
    <row r="22" spans="2:3" x14ac:dyDescent="0.25">
      <c r="B22" s="247" t="s">
        <v>229</v>
      </c>
      <c r="C22" s="248"/>
    </row>
    <row r="23" spans="2:3" x14ac:dyDescent="0.25">
      <c r="B23" s="247" t="s">
        <v>230</v>
      </c>
      <c r="C23" s="248" t="s">
        <v>231</v>
      </c>
    </row>
    <row r="24" spans="2:3" x14ac:dyDescent="0.25">
      <c r="B24" s="247" t="s">
        <v>232</v>
      </c>
      <c r="C24" s="248" t="s">
        <v>233</v>
      </c>
    </row>
    <row r="25" spans="2:3" x14ac:dyDescent="0.25">
      <c r="B25" s="247" t="s">
        <v>234</v>
      </c>
      <c r="C25" s="248" t="s">
        <v>233</v>
      </c>
    </row>
    <row r="26" spans="2:3" x14ac:dyDescent="0.25">
      <c r="B26" s="247" t="s">
        <v>235</v>
      </c>
      <c r="C26" s="248" t="s">
        <v>236</v>
      </c>
    </row>
    <row r="27" spans="2:3" x14ac:dyDescent="0.25">
      <c r="B27" s="247" t="s">
        <v>237</v>
      </c>
      <c r="C27" s="248" t="s">
        <v>233</v>
      </c>
    </row>
    <row r="28" spans="2:3" x14ac:dyDescent="0.25">
      <c r="B28" s="247" t="s">
        <v>238</v>
      </c>
      <c r="C28" s="248" t="s">
        <v>233</v>
      </c>
    </row>
    <row r="29" spans="2:3" x14ac:dyDescent="0.25">
      <c r="B29" s="247"/>
      <c r="C29" s="247"/>
    </row>
    <row r="30" spans="2:3" x14ac:dyDescent="0.25">
      <c r="B30" s="247" t="s">
        <v>239</v>
      </c>
      <c r="C30" s="249" t="e">
        <f ca="1">_xll.Get_Balance(C$6,C$7,C$8,C$9,C$10,C$11,C$12,C$13,C$14,C$15,C$16,C$17)</f>
        <v>#NAME?</v>
      </c>
    </row>
  </sheetData>
  <phoneticPr fontId="7" type="noConversion"/>
  <dataValidations disablePrompts="1" count="1">
    <dataValidation type="list" allowBlank="1" showInputMessage="1" showErrorMessage="1" sqref="C18">
      <formula1>balanceType</formula1>
    </dataValidation>
  </dataValidation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1"/>
  <sheetViews>
    <sheetView workbookViewId="0"/>
  </sheetViews>
  <sheetFormatPr defaultRowHeight="13.2" x14ac:dyDescent="0.25"/>
  <cols>
    <col min="3" max="3" width="11.5546875" bestFit="1" customWidth="1"/>
  </cols>
  <sheetData>
    <row r="1" spans="2:5" x14ac:dyDescent="0.25">
      <c r="B1" t="s">
        <v>39</v>
      </c>
    </row>
    <row r="2" spans="2:5" x14ac:dyDescent="0.25">
      <c r="B2" t="s">
        <v>38</v>
      </c>
    </row>
    <row r="3" spans="2:5" x14ac:dyDescent="0.25">
      <c r="B3" s="11">
        <v>40547</v>
      </c>
      <c r="C3" s="12">
        <v>3.36</v>
      </c>
      <c r="E3" t="s">
        <v>40</v>
      </c>
    </row>
    <row r="4" spans="2:5" x14ac:dyDescent="0.25">
      <c r="B4" s="13">
        <v>40548</v>
      </c>
      <c r="C4" s="9">
        <v>3.5</v>
      </c>
      <c r="E4" s="10">
        <v>40786</v>
      </c>
    </row>
    <row r="5" spans="2:5" x14ac:dyDescent="0.25">
      <c r="B5" s="11">
        <v>40549</v>
      </c>
      <c r="C5" s="12">
        <v>3.44</v>
      </c>
    </row>
    <row r="6" spans="2:5" x14ac:dyDescent="0.25">
      <c r="B6" s="13">
        <v>40550</v>
      </c>
      <c r="C6" s="9">
        <v>3.34</v>
      </c>
    </row>
    <row r="7" spans="2:5" x14ac:dyDescent="0.25">
      <c r="B7" s="11">
        <v>40553</v>
      </c>
      <c r="C7" s="12">
        <v>3.32</v>
      </c>
    </row>
    <row r="8" spans="2:5" x14ac:dyDescent="0.25">
      <c r="B8" s="13">
        <v>40554</v>
      </c>
      <c r="C8" s="9">
        <v>3.37</v>
      </c>
    </row>
    <row r="9" spans="2:5" x14ac:dyDescent="0.25">
      <c r="B9" s="11">
        <v>40555</v>
      </c>
      <c r="C9" s="12">
        <v>3.4</v>
      </c>
    </row>
    <row r="10" spans="2:5" x14ac:dyDescent="0.25">
      <c r="B10" s="13">
        <v>40556</v>
      </c>
      <c r="C10" s="9">
        <v>3.34</v>
      </c>
    </row>
    <row r="11" spans="2:5" x14ac:dyDescent="0.25">
      <c r="B11" s="11">
        <v>40557</v>
      </c>
      <c r="C11" s="12">
        <v>3.35</v>
      </c>
    </row>
    <row r="12" spans="2:5" x14ac:dyDescent="0.25">
      <c r="B12" s="13">
        <v>40561</v>
      </c>
      <c r="C12" s="9">
        <v>3.39</v>
      </c>
    </row>
    <row r="13" spans="2:5" x14ac:dyDescent="0.25">
      <c r="B13" s="11">
        <v>40562</v>
      </c>
      <c r="C13" s="12">
        <v>3.37</v>
      </c>
    </row>
    <row r="14" spans="2:5" x14ac:dyDescent="0.25">
      <c r="B14" s="13">
        <v>40563</v>
      </c>
      <c r="C14" s="9">
        <v>3.47</v>
      </c>
    </row>
    <row r="15" spans="2:5" x14ac:dyDescent="0.25">
      <c r="B15" s="11">
        <v>40564</v>
      </c>
      <c r="C15" s="12">
        <v>3.44</v>
      </c>
    </row>
    <row r="16" spans="2:5" x14ac:dyDescent="0.25">
      <c r="B16" s="13">
        <v>40567</v>
      </c>
      <c r="C16" s="9">
        <v>3.43</v>
      </c>
    </row>
    <row r="17" spans="2:3" x14ac:dyDescent="0.25">
      <c r="B17" s="11">
        <v>40568</v>
      </c>
      <c r="C17" s="12">
        <v>3.35</v>
      </c>
    </row>
    <row r="18" spans="2:3" x14ac:dyDescent="0.25">
      <c r="B18" s="13">
        <v>40569</v>
      </c>
      <c r="C18" s="9">
        <v>3.45</v>
      </c>
    </row>
    <row r="19" spans="2:3" x14ac:dyDescent="0.25">
      <c r="B19" s="11">
        <v>40570</v>
      </c>
      <c r="C19" s="12">
        <v>3.42</v>
      </c>
    </row>
    <row r="20" spans="2:3" x14ac:dyDescent="0.25">
      <c r="B20" s="13">
        <v>40571</v>
      </c>
      <c r="C20" s="9">
        <v>3.36</v>
      </c>
    </row>
    <row r="21" spans="2:3" x14ac:dyDescent="0.25">
      <c r="B21" s="11">
        <v>40574</v>
      </c>
      <c r="C21" s="12">
        <v>3.42</v>
      </c>
    </row>
    <row r="22" spans="2:3" x14ac:dyDescent="0.25">
      <c r="B22" s="13">
        <v>40575</v>
      </c>
      <c r="C22" s="9">
        <v>3.48</v>
      </c>
    </row>
    <row r="23" spans="2:3" x14ac:dyDescent="0.25">
      <c r="B23" s="11">
        <v>40576</v>
      </c>
      <c r="C23" s="12">
        <v>3.52</v>
      </c>
    </row>
    <row r="24" spans="2:3" x14ac:dyDescent="0.25">
      <c r="B24" s="13">
        <v>40577</v>
      </c>
      <c r="C24" s="9">
        <v>3.58</v>
      </c>
    </row>
    <row r="25" spans="2:3" x14ac:dyDescent="0.25">
      <c r="B25" s="11">
        <v>40578</v>
      </c>
      <c r="C25" s="12">
        <v>3.68</v>
      </c>
    </row>
    <row r="26" spans="2:3" x14ac:dyDescent="0.25">
      <c r="B26" s="13">
        <v>40581</v>
      </c>
      <c r="C26" s="9">
        <v>3.68</v>
      </c>
    </row>
    <row r="27" spans="2:3" x14ac:dyDescent="0.25">
      <c r="B27" s="11">
        <v>40582</v>
      </c>
      <c r="C27" s="12">
        <v>3.75</v>
      </c>
    </row>
    <row r="28" spans="2:3" x14ac:dyDescent="0.25">
      <c r="B28" s="13">
        <v>40583</v>
      </c>
      <c r="C28" s="9">
        <v>3.65</v>
      </c>
    </row>
    <row r="29" spans="2:3" x14ac:dyDescent="0.25">
      <c r="B29" s="11">
        <v>40584</v>
      </c>
      <c r="C29" s="12">
        <v>3.7</v>
      </c>
    </row>
    <row r="30" spans="2:3" x14ac:dyDescent="0.25">
      <c r="B30" s="13">
        <v>40585</v>
      </c>
      <c r="C30" s="9">
        <v>3.64</v>
      </c>
    </row>
    <row r="31" spans="2:3" x14ac:dyDescent="0.25">
      <c r="B31" s="11">
        <v>40588</v>
      </c>
      <c r="C31" s="12">
        <v>3.62</v>
      </c>
    </row>
    <row r="32" spans="2:3" x14ac:dyDescent="0.25">
      <c r="B32" s="13">
        <v>40589</v>
      </c>
      <c r="C32" s="9">
        <v>3.61</v>
      </c>
    </row>
    <row r="33" spans="2:3" x14ac:dyDescent="0.25">
      <c r="B33" s="11">
        <v>40590</v>
      </c>
      <c r="C33" s="12">
        <v>3.62</v>
      </c>
    </row>
    <row r="34" spans="2:3" x14ac:dyDescent="0.25">
      <c r="B34" s="13">
        <v>40591</v>
      </c>
      <c r="C34" s="9">
        <v>3.58</v>
      </c>
    </row>
    <row r="35" spans="2:3" x14ac:dyDescent="0.25">
      <c r="B35" s="11">
        <v>40592</v>
      </c>
      <c r="C35" s="12">
        <v>3.59</v>
      </c>
    </row>
    <row r="36" spans="2:3" x14ac:dyDescent="0.25">
      <c r="B36" s="13">
        <v>40596</v>
      </c>
      <c r="C36" s="9">
        <v>3.46</v>
      </c>
    </row>
    <row r="37" spans="2:3" x14ac:dyDescent="0.25">
      <c r="B37" s="11">
        <v>40597</v>
      </c>
      <c r="C37" s="12">
        <v>3.49</v>
      </c>
    </row>
    <row r="38" spans="2:3" x14ac:dyDescent="0.25">
      <c r="B38" s="13">
        <v>40598</v>
      </c>
      <c r="C38" s="9">
        <v>3.46</v>
      </c>
    </row>
    <row r="39" spans="2:3" x14ac:dyDescent="0.25">
      <c r="B39" s="11">
        <v>40599</v>
      </c>
      <c r="C39" s="12">
        <v>3.42</v>
      </c>
    </row>
    <row r="40" spans="2:3" x14ac:dyDescent="0.25">
      <c r="B40" s="13">
        <v>40602</v>
      </c>
      <c r="C40" s="9">
        <v>3.42</v>
      </c>
    </row>
    <row r="41" spans="2:3" x14ac:dyDescent="0.25">
      <c r="B41" s="11">
        <v>40603</v>
      </c>
      <c r="C41" s="12">
        <v>3.41</v>
      </c>
    </row>
    <row r="42" spans="2:3" x14ac:dyDescent="0.25">
      <c r="B42" s="13">
        <v>40604</v>
      </c>
      <c r="C42" s="9">
        <v>3.46</v>
      </c>
    </row>
    <row r="43" spans="2:3" x14ac:dyDescent="0.25">
      <c r="B43" s="11">
        <v>40605</v>
      </c>
      <c r="C43" s="12">
        <v>3.58</v>
      </c>
    </row>
    <row r="44" spans="2:3" x14ac:dyDescent="0.25">
      <c r="B44" s="13">
        <v>40606</v>
      </c>
      <c r="C44" s="9">
        <v>3.49</v>
      </c>
    </row>
    <row r="45" spans="2:3" x14ac:dyDescent="0.25">
      <c r="B45" s="11">
        <v>40609</v>
      </c>
      <c r="C45" s="12">
        <v>3.51</v>
      </c>
    </row>
    <row r="46" spans="2:3" x14ac:dyDescent="0.25">
      <c r="B46" s="13">
        <v>40610</v>
      </c>
      <c r="C46" s="9">
        <v>3.56</v>
      </c>
    </row>
    <row r="47" spans="2:3" x14ac:dyDescent="0.25">
      <c r="B47" s="11">
        <v>40611</v>
      </c>
      <c r="C47" s="12">
        <v>3.48</v>
      </c>
    </row>
    <row r="48" spans="2:3" x14ac:dyDescent="0.25">
      <c r="B48" s="13">
        <v>40612</v>
      </c>
      <c r="C48" s="9">
        <v>3.37</v>
      </c>
    </row>
    <row r="49" spans="2:3" x14ac:dyDescent="0.25">
      <c r="B49" s="11">
        <v>40613</v>
      </c>
      <c r="C49" s="12">
        <v>3.4</v>
      </c>
    </row>
    <row r="50" spans="2:3" x14ac:dyDescent="0.25">
      <c r="B50" s="13">
        <v>40616</v>
      </c>
      <c r="C50" s="9">
        <v>3.36</v>
      </c>
    </row>
    <row r="51" spans="2:3" x14ac:dyDescent="0.25">
      <c r="B51" s="11">
        <v>40617</v>
      </c>
      <c r="C51" s="12">
        <v>3.33</v>
      </c>
    </row>
    <row r="52" spans="2:3" x14ac:dyDescent="0.25">
      <c r="B52" s="13">
        <v>40618</v>
      </c>
      <c r="C52" s="9">
        <v>3.22</v>
      </c>
    </row>
    <row r="53" spans="2:3" x14ac:dyDescent="0.25">
      <c r="B53" s="11">
        <v>40619</v>
      </c>
      <c r="C53" s="12">
        <v>3.25</v>
      </c>
    </row>
    <row r="54" spans="2:3" x14ac:dyDescent="0.25">
      <c r="B54" s="13">
        <v>40620</v>
      </c>
      <c r="C54" s="9">
        <v>3.28</v>
      </c>
    </row>
    <row r="55" spans="2:3" x14ac:dyDescent="0.25">
      <c r="B55" s="11">
        <v>40623</v>
      </c>
      <c r="C55" s="12">
        <v>3.34</v>
      </c>
    </row>
    <row r="56" spans="2:3" x14ac:dyDescent="0.25">
      <c r="B56" s="13">
        <v>40624</v>
      </c>
      <c r="C56" s="9">
        <v>3.34</v>
      </c>
    </row>
    <row r="57" spans="2:3" x14ac:dyDescent="0.25">
      <c r="B57" s="11">
        <v>40625</v>
      </c>
      <c r="C57" s="12">
        <v>3.36</v>
      </c>
    </row>
    <row r="58" spans="2:3" x14ac:dyDescent="0.25">
      <c r="B58" s="13">
        <v>40626</v>
      </c>
      <c r="C58" s="9">
        <v>3.42</v>
      </c>
    </row>
    <row r="59" spans="2:3" x14ac:dyDescent="0.25">
      <c r="B59" s="11">
        <v>40627</v>
      </c>
      <c r="C59" s="12">
        <v>3.46</v>
      </c>
    </row>
    <row r="60" spans="2:3" x14ac:dyDescent="0.25">
      <c r="B60" s="13">
        <v>40630</v>
      </c>
      <c r="C60" s="9">
        <v>3.47</v>
      </c>
    </row>
    <row r="61" spans="2:3" x14ac:dyDescent="0.25">
      <c r="B61" s="11">
        <v>40631</v>
      </c>
      <c r="C61" s="12">
        <v>3.5</v>
      </c>
    </row>
    <row r="62" spans="2:3" x14ac:dyDescent="0.25">
      <c r="B62" s="13">
        <v>40632</v>
      </c>
      <c r="C62" s="9">
        <v>3.47</v>
      </c>
    </row>
    <row r="63" spans="2:3" x14ac:dyDescent="0.25">
      <c r="B63" s="11">
        <v>40633</v>
      </c>
      <c r="C63" s="12">
        <v>3.47</v>
      </c>
    </row>
    <row r="64" spans="2:3" x14ac:dyDescent="0.25">
      <c r="B64" s="13">
        <v>40634</v>
      </c>
      <c r="C64" s="9">
        <v>3.46</v>
      </c>
    </row>
    <row r="65" spans="2:3" x14ac:dyDescent="0.25">
      <c r="B65" s="11">
        <v>40637</v>
      </c>
      <c r="C65" s="12">
        <v>3.45</v>
      </c>
    </row>
    <row r="66" spans="2:3" x14ac:dyDescent="0.25">
      <c r="B66" s="13">
        <v>40638</v>
      </c>
      <c r="C66" s="9">
        <v>3.5</v>
      </c>
    </row>
    <row r="67" spans="2:3" x14ac:dyDescent="0.25">
      <c r="B67" s="11">
        <v>40639</v>
      </c>
      <c r="C67" s="12">
        <v>3.56</v>
      </c>
    </row>
    <row r="68" spans="2:3" x14ac:dyDescent="0.25">
      <c r="B68" s="13">
        <v>40640</v>
      </c>
      <c r="C68" s="9">
        <v>3.58</v>
      </c>
    </row>
    <row r="69" spans="2:3" x14ac:dyDescent="0.25">
      <c r="B69" s="11">
        <v>40641</v>
      </c>
      <c r="C69" s="12">
        <v>3.59</v>
      </c>
    </row>
    <row r="70" spans="2:3" x14ac:dyDescent="0.25">
      <c r="B70" s="13">
        <v>40644</v>
      </c>
      <c r="C70" s="9">
        <v>3.59</v>
      </c>
    </row>
    <row r="71" spans="2:3" x14ac:dyDescent="0.25">
      <c r="B71" s="11">
        <v>40645</v>
      </c>
      <c r="C71" s="12">
        <v>3.52</v>
      </c>
    </row>
    <row r="72" spans="2:3" x14ac:dyDescent="0.25">
      <c r="B72" s="13">
        <v>40646</v>
      </c>
      <c r="C72" s="9">
        <v>3.49</v>
      </c>
    </row>
    <row r="73" spans="2:3" x14ac:dyDescent="0.25">
      <c r="B73" s="11">
        <v>40647</v>
      </c>
      <c r="C73" s="12">
        <v>3.51</v>
      </c>
    </row>
    <row r="74" spans="2:3" x14ac:dyDescent="0.25">
      <c r="B74" s="13">
        <v>40648</v>
      </c>
      <c r="C74" s="9">
        <v>3.43</v>
      </c>
    </row>
    <row r="75" spans="2:3" x14ac:dyDescent="0.25">
      <c r="B75" s="11">
        <v>40651</v>
      </c>
      <c r="C75" s="12">
        <v>3.4</v>
      </c>
    </row>
    <row r="76" spans="2:3" x14ac:dyDescent="0.25">
      <c r="B76" s="13">
        <v>40652</v>
      </c>
      <c r="C76" s="9">
        <v>3.39</v>
      </c>
    </row>
    <row r="77" spans="2:3" x14ac:dyDescent="0.25">
      <c r="B77" s="11">
        <v>40653</v>
      </c>
      <c r="C77" s="12">
        <v>3.43</v>
      </c>
    </row>
    <row r="78" spans="2:3" x14ac:dyDescent="0.25">
      <c r="B78" s="13">
        <v>40654</v>
      </c>
      <c r="C78" s="9">
        <v>3.42</v>
      </c>
    </row>
    <row r="79" spans="2:3" x14ac:dyDescent="0.25">
      <c r="B79" s="11">
        <v>40658</v>
      </c>
      <c r="C79" s="12">
        <v>3.39</v>
      </c>
    </row>
    <row r="80" spans="2:3" x14ac:dyDescent="0.25">
      <c r="B80" s="13">
        <v>40659</v>
      </c>
      <c r="C80" s="9">
        <v>3.34</v>
      </c>
    </row>
    <row r="81" spans="2:3" x14ac:dyDescent="0.25">
      <c r="B81" s="11">
        <v>40660</v>
      </c>
      <c r="C81" s="12">
        <v>3.39</v>
      </c>
    </row>
    <row r="82" spans="2:3" x14ac:dyDescent="0.25">
      <c r="B82" s="13">
        <v>40661</v>
      </c>
      <c r="C82" s="9">
        <v>3.34</v>
      </c>
    </row>
    <row r="83" spans="2:3" x14ac:dyDescent="0.25">
      <c r="B83" s="11">
        <v>40662</v>
      </c>
      <c r="C83" s="12">
        <v>3.32</v>
      </c>
    </row>
    <row r="84" spans="2:3" x14ac:dyDescent="0.25">
      <c r="B84" s="13">
        <v>40665</v>
      </c>
      <c r="C84" s="9">
        <v>3.31</v>
      </c>
    </row>
    <row r="85" spans="2:3" x14ac:dyDescent="0.25">
      <c r="B85" s="11">
        <v>40666</v>
      </c>
      <c r="C85" s="12">
        <v>3.28</v>
      </c>
    </row>
    <row r="86" spans="2:3" x14ac:dyDescent="0.25">
      <c r="B86" s="13">
        <v>40667</v>
      </c>
      <c r="C86" s="9">
        <v>3.25</v>
      </c>
    </row>
    <row r="87" spans="2:3" x14ac:dyDescent="0.25">
      <c r="B87" s="11">
        <v>40668</v>
      </c>
      <c r="C87" s="12">
        <v>3.18</v>
      </c>
    </row>
    <row r="88" spans="2:3" x14ac:dyDescent="0.25">
      <c r="B88" s="13">
        <v>40669</v>
      </c>
      <c r="C88" s="9">
        <v>3.19</v>
      </c>
    </row>
    <row r="89" spans="2:3" x14ac:dyDescent="0.25">
      <c r="B89" s="11">
        <v>40672</v>
      </c>
      <c r="C89" s="12">
        <v>3.17</v>
      </c>
    </row>
    <row r="90" spans="2:3" x14ac:dyDescent="0.25">
      <c r="B90" s="13">
        <v>40673</v>
      </c>
      <c r="C90" s="9">
        <v>3.23</v>
      </c>
    </row>
    <row r="91" spans="2:3" x14ac:dyDescent="0.25">
      <c r="B91" s="11">
        <v>40674</v>
      </c>
      <c r="C91" s="12">
        <v>3.19</v>
      </c>
    </row>
    <row r="92" spans="2:3" x14ac:dyDescent="0.25">
      <c r="B92" s="13">
        <v>40675</v>
      </c>
      <c r="C92" s="9">
        <v>3.22</v>
      </c>
    </row>
    <row r="93" spans="2:3" x14ac:dyDescent="0.25">
      <c r="B93" s="11">
        <v>40676</v>
      </c>
      <c r="C93" s="12">
        <v>3.18</v>
      </c>
    </row>
    <row r="94" spans="2:3" x14ac:dyDescent="0.25">
      <c r="B94" s="13">
        <v>40679</v>
      </c>
      <c r="C94" s="9">
        <v>3.15</v>
      </c>
    </row>
    <row r="95" spans="2:3" x14ac:dyDescent="0.25">
      <c r="B95" s="11">
        <v>40680</v>
      </c>
      <c r="C95" s="12">
        <v>3.12</v>
      </c>
    </row>
    <row r="96" spans="2:3" x14ac:dyDescent="0.25">
      <c r="B96" s="13">
        <v>40681</v>
      </c>
      <c r="C96" s="9">
        <v>3.18</v>
      </c>
    </row>
    <row r="97" spans="2:3" x14ac:dyDescent="0.25">
      <c r="B97" s="11">
        <v>40682</v>
      </c>
      <c r="C97" s="12">
        <v>3.17</v>
      </c>
    </row>
    <row r="98" spans="2:3" x14ac:dyDescent="0.25">
      <c r="B98" s="13">
        <v>40683</v>
      </c>
      <c r="C98" s="9">
        <v>3.15</v>
      </c>
    </row>
    <row r="99" spans="2:3" x14ac:dyDescent="0.25">
      <c r="B99" s="11">
        <v>40686</v>
      </c>
      <c r="C99" s="12">
        <v>3.13</v>
      </c>
    </row>
    <row r="100" spans="2:3" x14ac:dyDescent="0.25">
      <c r="B100" s="13">
        <v>40687</v>
      </c>
      <c r="C100" s="9">
        <v>3.12</v>
      </c>
    </row>
    <row r="101" spans="2:3" x14ac:dyDescent="0.25">
      <c r="B101" s="11">
        <v>40688</v>
      </c>
      <c r="C101" s="12">
        <v>3.13</v>
      </c>
    </row>
    <row r="102" spans="2:3" x14ac:dyDescent="0.25">
      <c r="B102" s="13">
        <v>40689</v>
      </c>
      <c r="C102" s="9">
        <v>3.07</v>
      </c>
    </row>
    <row r="103" spans="2:3" x14ac:dyDescent="0.25">
      <c r="B103" s="11">
        <v>40690</v>
      </c>
      <c r="C103" s="12">
        <v>3.07</v>
      </c>
    </row>
    <row r="104" spans="2:3" x14ac:dyDescent="0.25">
      <c r="B104" s="13">
        <v>40694</v>
      </c>
      <c r="C104" s="9">
        <v>3.05</v>
      </c>
    </row>
    <row r="105" spans="2:3" x14ac:dyDescent="0.25">
      <c r="B105" s="11">
        <v>40695</v>
      </c>
      <c r="C105" s="12">
        <v>2.96</v>
      </c>
    </row>
    <row r="106" spans="2:3" x14ac:dyDescent="0.25">
      <c r="B106" s="13">
        <v>40696</v>
      </c>
      <c r="C106" s="9">
        <v>3.04</v>
      </c>
    </row>
    <row r="107" spans="2:3" x14ac:dyDescent="0.25">
      <c r="B107" s="11">
        <v>40697</v>
      </c>
      <c r="C107" s="12">
        <v>2.99</v>
      </c>
    </row>
    <row r="108" spans="2:3" x14ac:dyDescent="0.25">
      <c r="B108" s="13">
        <v>40700</v>
      </c>
      <c r="C108" s="9">
        <v>3.01</v>
      </c>
    </row>
    <row r="109" spans="2:3" x14ac:dyDescent="0.25">
      <c r="B109" s="11">
        <v>40701</v>
      </c>
      <c r="C109" s="12">
        <v>3.01</v>
      </c>
    </row>
    <row r="110" spans="2:3" x14ac:dyDescent="0.25">
      <c r="B110" s="13">
        <v>40702</v>
      </c>
      <c r="C110" s="9">
        <v>2.98</v>
      </c>
    </row>
    <row r="111" spans="2:3" x14ac:dyDescent="0.25">
      <c r="B111" s="11">
        <v>40703</v>
      </c>
      <c r="C111" s="12">
        <v>3.01</v>
      </c>
    </row>
    <row r="112" spans="2:3" x14ac:dyDescent="0.25">
      <c r="B112" s="13">
        <v>40704</v>
      </c>
      <c r="C112" s="9">
        <v>2.99</v>
      </c>
    </row>
    <row r="113" spans="2:3" x14ac:dyDescent="0.25">
      <c r="B113" s="11">
        <v>40707</v>
      </c>
      <c r="C113" s="12">
        <v>3</v>
      </c>
    </row>
    <row r="114" spans="2:3" x14ac:dyDescent="0.25">
      <c r="B114" s="13">
        <v>40708</v>
      </c>
      <c r="C114" s="9">
        <v>3.11</v>
      </c>
    </row>
    <row r="115" spans="2:3" x14ac:dyDescent="0.25">
      <c r="B115" s="11">
        <v>40709</v>
      </c>
      <c r="C115" s="12">
        <v>2.98</v>
      </c>
    </row>
    <row r="116" spans="2:3" x14ac:dyDescent="0.25">
      <c r="B116" s="13">
        <v>40710</v>
      </c>
      <c r="C116" s="9">
        <v>2.93</v>
      </c>
    </row>
    <row r="117" spans="2:3" x14ac:dyDescent="0.25">
      <c r="B117" s="11">
        <v>40711</v>
      </c>
      <c r="C117" s="12">
        <v>2.94</v>
      </c>
    </row>
    <row r="118" spans="2:3" x14ac:dyDescent="0.25">
      <c r="B118" s="13">
        <v>40714</v>
      </c>
      <c r="C118" s="9">
        <v>2.97</v>
      </c>
    </row>
    <row r="119" spans="2:3" x14ac:dyDescent="0.25">
      <c r="B119" s="11">
        <v>40715</v>
      </c>
      <c r="C119" s="12">
        <v>2.99</v>
      </c>
    </row>
    <row r="120" spans="2:3" x14ac:dyDescent="0.25">
      <c r="B120" s="13">
        <v>40716</v>
      </c>
      <c r="C120" s="9">
        <v>3.01</v>
      </c>
    </row>
    <row r="121" spans="2:3" x14ac:dyDescent="0.25">
      <c r="B121" s="11">
        <v>40717</v>
      </c>
      <c r="C121" s="12">
        <v>2.93</v>
      </c>
    </row>
    <row r="122" spans="2:3" x14ac:dyDescent="0.25">
      <c r="B122" s="13">
        <v>40718</v>
      </c>
      <c r="C122" s="9">
        <v>2.88</v>
      </c>
    </row>
    <row r="123" spans="2:3" x14ac:dyDescent="0.25">
      <c r="B123" s="11">
        <v>40721</v>
      </c>
      <c r="C123" s="12">
        <v>2.95</v>
      </c>
    </row>
    <row r="124" spans="2:3" x14ac:dyDescent="0.25">
      <c r="B124" s="13">
        <v>40722</v>
      </c>
      <c r="C124" s="9">
        <v>3.05</v>
      </c>
    </row>
    <row r="125" spans="2:3" x14ac:dyDescent="0.25">
      <c r="B125" s="11">
        <v>40723</v>
      </c>
      <c r="C125" s="12">
        <v>3.14</v>
      </c>
    </row>
    <row r="126" spans="2:3" x14ac:dyDescent="0.25">
      <c r="B126" s="13">
        <v>40724</v>
      </c>
      <c r="C126" s="9">
        <v>3.18</v>
      </c>
    </row>
    <row r="127" spans="2:3" x14ac:dyDescent="0.25">
      <c r="B127" s="11">
        <v>40725</v>
      </c>
      <c r="C127" s="12">
        <v>3.22</v>
      </c>
    </row>
    <row r="128" spans="2:3" x14ac:dyDescent="0.25">
      <c r="B128" s="13">
        <v>40729</v>
      </c>
      <c r="C128" s="9">
        <v>3.16</v>
      </c>
    </row>
    <row r="129" spans="2:3" x14ac:dyDescent="0.25">
      <c r="B129" s="11">
        <v>40730</v>
      </c>
      <c r="C129" s="12">
        <v>3.12</v>
      </c>
    </row>
    <row r="130" spans="2:3" x14ac:dyDescent="0.25">
      <c r="B130" s="13">
        <v>40731</v>
      </c>
      <c r="C130" s="9">
        <v>3.17</v>
      </c>
    </row>
    <row r="131" spans="2:3" x14ac:dyDescent="0.25">
      <c r="B131" s="11">
        <v>40732</v>
      </c>
      <c r="C131" s="12">
        <v>3.03</v>
      </c>
    </row>
    <row r="132" spans="2:3" x14ac:dyDescent="0.25">
      <c r="B132" s="13">
        <v>40735</v>
      </c>
      <c r="C132" s="9">
        <v>2.94</v>
      </c>
    </row>
    <row r="133" spans="2:3" x14ac:dyDescent="0.25">
      <c r="B133" s="11">
        <v>40736</v>
      </c>
      <c r="C133" s="12">
        <v>2.92</v>
      </c>
    </row>
    <row r="134" spans="2:3" x14ac:dyDescent="0.25">
      <c r="B134" s="13">
        <v>40737</v>
      </c>
      <c r="C134" s="9">
        <v>2.92</v>
      </c>
    </row>
    <row r="135" spans="2:3" x14ac:dyDescent="0.25">
      <c r="B135" s="11">
        <v>40738</v>
      </c>
      <c r="C135" s="12">
        <v>2.98</v>
      </c>
    </row>
    <row r="136" spans="2:3" x14ac:dyDescent="0.25">
      <c r="B136" s="13">
        <v>40739</v>
      </c>
      <c r="C136" s="9">
        <v>2.94</v>
      </c>
    </row>
    <row r="137" spans="2:3" x14ac:dyDescent="0.25">
      <c r="B137" s="11">
        <v>40742</v>
      </c>
      <c r="C137" s="12">
        <v>2.94</v>
      </c>
    </row>
    <row r="138" spans="2:3" x14ac:dyDescent="0.25">
      <c r="B138" s="13">
        <v>40743</v>
      </c>
      <c r="C138" s="9">
        <v>2.91</v>
      </c>
    </row>
    <row r="139" spans="2:3" x14ac:dyDescent="0.25">
      <c r="B139" s="11">
        <v>40744</v>
      </c>
      <c r="C139" s="12">
        <v>2.96</v>
      </c>
    </row>
    <row r="140" spans="2:3" x14ac:dyDescent="0.25">
      <c r="B140" s="13">
        <v>40745</v>
      </c>
      <c r="C140" s="9">
        <v>3.03</v>
      </c>
    </row>
    <row r="141" spans="2:3" x14ac:dyDescent="0.25">
      <c r="B141" s="11">
        <v>40746</v>
      </c>
      <c r="C141" s="12">
        <v>2.99</v>
      </c>
    </row>
    <row r="142" spans="2:3" x14ac:dyDescent="0.25">
      <c r="B142" s="13">
        <v>40749</v>
      </c>
      <c r="C142" s="9">
        <v>3.03</v>
      </c>
    </row>
    <row r="143" spans="2:3" x14ac:dyDescent="0.25">
      <c r="B143" s="11">
        <v>40750</v>
      </c>
      <c r="C143" s="12">
        <v>2.99</v>
      </c>
    </row>
    <row r="144" spans="2:3" x14ac:dyDescent="0.25">
      <c r="B144" s="13">
        <v>40751</v>
      </c>
      <c r="C144" s="9">
        <v>3.01</v>
      </c>
    </row>
    <row r="145" spans="2:3" x14ac:dyDescent="0.25">
      <c r="B145" s="11">
        <v>40752</v>
      </c>
      <c r="C145" s="12">
        <v>2.98</v>
      </c>
    </row>
    <row r="146" spans="2:3" x14ac:dyDescent="0.25">
      <c r="B146" s="13">
        <v>40753</v>
      </c>
      <c r="C146" s="9">
        <v>2.82</v>
      </c>
    </row>
    <row r="147" spans="2:3" x14ac:dyDescent="0.25">
      <c r="B147" s="11">
        <v>40756</v>
      </c>
      <c r="C147" s="12">
        <v>2.77</v>
      </c>
    </row>
    <row r="148" spans="2:3" x14ac:dyDescent="0.25">
      <c r="B148" s="13">
        <v>40757</v>
      </c>
      <c r="C148" s="9">
        <v>2.66</v>
      </c>
    </row>
    <row r="149" spans="2:3" x14ac:dyDescent="0.25">
      <c r="B149" s="11">
        <v>40758</v>
      </c>
      <c r="C149" s="12">
        <v>2.64</v>
      </c>
    </row>
    <row r="150" spans="2:3" x14ac:dyDescent="0.25">
      <c r="B150" s="13">
        <v>40759</v>
      </c>
      <c r="C150" s="9">
        <v>2.4700000000000002</v>
      </c>
    </row>
    <row r="151" spans="2:3" x14ac:dyDescent="0.25">
      <c r="B151" s="11">
        <v>40760</v>
      </c>
      <c r="C151" s="12">
        <v>2.58</v>
      </c>
    </row>
    <row r="152" spans="2:3" x14ac:dyDescent="0.25">
      <c r="B152" s="13">
        <v>40763</v>
      </c>
      <c r="C152" s="9">
        <v>2.4</v>
      </c>
    </row>
    <row r="153" spans="2:3" x14ac:dyDescent="0.25">
      <c r="B153" s="11">
        <v>40764</v>
      </c>
      <c r="C153" s="12">
        <v>2.2000000000000002</v>
      </c>
    </row>
    <row r="154" spans="2:3" x14ac:dyDescent="0.25">
      <c r="B154" s="13">
        <v>40765</v>
      </c>
      <c r="C154" s="9">
        <v>2.17</v>
      </c>
    </row>
    <row r="155" spans="2:3" x14ac:dyDescent="0.25">
      <c r="B155" s="11">
        <v>40766</v>
      </c>
      <c r="C155" s="12">
        <v>2.34</v>
      </c>
    </row>
    <row r="156" spans="2:3" x14ac:dyDescent="0.25">
      <c r="B156" s="13">
        <v>40767</v>
      </c>
      <c r="C156" s="9">
        <v>2.2400000000000002</v>
      </c>
    </row>
    <row r="157" spans="2:3" x14ac:dyDescent="0.25">
      <c r="B157" s="11">
        <v>40770</v>
      </c>
      <c r="C157" s="12">
        <v>2.29</v>
      </c>
    </row>
    <row r="158" spans="2:3" x14ac:dyDescent="0.25">
      <c r="B158" s="13">
        <v>40771</v>
      </c>
      <c r="C158" s="9">
        <v>2.23</v>
      </c>
    </row>
    <row r="159" spans="2:3" x14ac:dyDescent="0.25">
      <c r="B159" s="11">
        <v>40772</v>
      </c>
      <c r="C159" s="12">
        <v>2.17</v>
      </c>
    </row>
    <row r="160" spans="2:3" x14ac:dyDescent="0.25">
      <c r="B160" s="13">
        <v>40773</v>
      </c>
      <c r="C160" s="9">
        <v>2.08</v>
      </c>
    </row>
    <row r="161" spans="2:13" x14ac:dyDescent="0.25">
      <c r="B161" s="11">
        <v>40774</v>
      </c>
      <c r="C161" s="12">
        <v>2.0699999999999998</v>
      </c>
    </row>
    <row r="162" spans="2:13" x14ac:dyDescent="0.25">
      <c r="B162" s="13">
        <v>40777</v>
      </c>
      <c r="C162" s="9">
        <v>2.1</v>
      </c>
    </row>
    <row r="163" spans="2:13" x14ac:dyDescent="0.25">
      <c r="B163" s="11">
        <v>40778</v>
      </c>
      <c r="C163" s="12">
        <v>2.15</v>
      </c>
    </row>
    <row r="164" spans="2:13" x14ac:dyDescent="0.25">
      <c r="B164" s="13">
        <v>40779</v>
      </c>
      <c r="C164" s="9">
        <v>2.29</v>
      </c>
    </row>
    <row r="165" spans="2:13" x14ac:dyDescent="0.25">
      <c r="B165" s="11">
        <v>40780</v>
      </c>
      <c r="C165" s="12">
        <v>2.23</v>
      </c>
    </row>
    <row r="166" spans="2:13" x14ac:dyDescent="0.25">
      <c r="B166" s="13">
        <v>40781</v>
      </c>
      <c r="C166" s="9">
        <v>2.19</v>
      </c>
    </row>
    <row r="167" spans="2:13" x14ac:dyDescent="0.25">
      <c r="B167" s="11">
        <v>40784</v>
      </c>
      <c r="C167" s="12">
        <v>2.2799999999999998</v>
      </c>
    </row>
    <row r="168" spans="2:13" x14ac:dyDescent="0.25">
      <c r="B168" s="13">
        <v>40785</v>
      </c>
      <c r="C168" s="9">
        <v>2.19</v>
      </c>
    </row>
    <row r="169" spans="2:13" x14ac:dyDescent="0.25">
      <c r="B169" s="11">
        <v>40786</v>
      </c>
      <c r="C169" s="12">
        <v>2.23</v>
      </c>
    </row>
    <row r="170" spans="2:13" x14ac:dyDescent="0.25">
      <c r="B170" s="11" t="s">
        <v>21</v>
      </c>
      <c r="C170" s="14">
        <f>AVERAGE(C3:C169)/100</f>
        <v>3.1480239520958103E-2</v>
      </c>
    </row>
    <row r="171" spans="2:13" x14ac:dyDescent="0.25">
      <c r="B171" s="411"/>
      <c r="C171" s="411"/>
      <c r="D171" s="411"/>
      <c r="E171" s="411"/>
      <c r="F171" s="411"/>
      <c r="G171" s="411"/>
      <c r="H171" s="411"/>
      <c r="I171" s="411"/>
      <c r="J171" s="411"/>
      <c r="K171" s="411"/>
      <c r="L171" s="411"/>
      <c r="M171" s="411"/>
    </row>
  </sheetData>
  <mergeCells count="1">
    <mergeCell ref="B171:M171"/>
  </mergeCells>
  <phoneticPr fontId="7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5" sqref="B15"/>
    </sheetView>
  </sheetViews>
  <sheetFormatPr defaultRowHeight="13.2" x14ac:dyDescent="0.25"/>
  <sheetData>
    <row r="1" spans="1:2" x14ac:dyDescent="0.25">
      <c r="A1" s="18" t="s">
        <v>309</v>
      </c>
    </row>
    <row r="2" spans="1:2" x14ac:dyDescent="0.25">
      <c r="A2" s="18" t="s">
        <v>54</v>
      </c>
      <c r="B2">
        <v>1729</v>
      </c>
    </row>
    <row r="3" spans="1:2" x14ac:dyDescent="0.25">
      <c r="A3" s="18" t="s">
        <v>55</v>
      </c>
      <c r="B3">
        <v>7491.25</v>
      </c>
    </row>
    <row r="4" spans="1:2" x14ac:dyDescent="0.25">
      <c r="A4" s="18" t="s">
        <v>310</v>
      </c>
      <c r="B4">
        <v>2519.1999999999998</v>
      </c>
    </row>
    <row r="5" spans="1:2" x14ac:dyDescent="0.25">
      <c r="A5" s="18" t="s">
        <v>311</v>
      </c>
      <c r="B5">
        <v>6563.3</v>
      </c>
    </row>
    <row r="6" spans="1:2" x14ac:dyDescent="0.25">
      <c r="A6" s="18" t="s">
        <v>58</v>
      </c>
      <c r="B6">
        <v>2562.5</v>
      </c>
    </row>
    <row r="7" spans="1:2" x14ac:dyDescent="0.25">
      <c r="A7" s="18" t="s">
        <v>312</v>
      </c>
    </row>
    <row r="8" spans="1:2" x14ac:dyDescent="0.25">
      <c r="A8" s="18" t="s">
        <v>313</v>
      </c>
      <c r="B8">
        <v>26298.66</v>
      </c>
    </row>
    <row r="9" spans="1:2" x14ac:dyDescent="0.25">
      <c r="A9" s="18" t="s">
        <v>61</v>
      </c>
      <c r="B9">
        <v>5835</v>
      </c>
    </row>
    <row r="10" spans="1:2" x14ac:dyDescent="0.25">
      <c r="A10" s="18" t="s">
        <v>314</v>
      </c>
      <c r="B10">
        <v>7456.75</v>
      </c>
    </row>
    <row r="11" spans="1:2" x14ac:dyDescent="0.25">
      <c r="A11" s="18" t="s">
        <v>63</v>
      </c>
      <c r="B11">
        <v>3668.33</v>
      </c>
    </row>
    <row r="12" spans="1:2" x14ac:dyDescent="0.25">
      <c r="A12" s="18" t="s">
        <v>315</v>
      </c>
    </row>
    <row r="13" spans="1:2" x14ac:dyDescent="0.25">
      <c r="A13" s="18" t="s">
        <v>316</v>
      </c>
    </row>
    <row r="14" spans="1:2" x14ac:dyDescent="0.25">
      <c r="B14">
        <f>SUM(B2:B12)</f>
        <v>64123.990000000005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RECB Projections</vt:lpstr>
      <vt:lpstr>RECB 2017 Budget Detail</vt:lpstr>
      <vt:lpstr>Treasurer's Fin. Assumptions</vt:lpstr>
      <vt:lpstr>2016 GL Wand Rev. Detail</vt:lpstr>
      <vt:lpstr>Inflation Stats</vt:lpstr>
      <vt:lpstr>Interest Rates</vt:lpstr>
      <vt:lpstr>Sheet1</vt:lpstr>
      <vt:lpstr>Treasury Rates</vt:lpstr>
      <vt:lpstr>Sheet2</vt:lpstr>
      <vt:lpstr>'RECB 2017 Budget Detail'!Print_Area</vt:lpstr>
      <vt:lpstr>'RECB Projections'!Print_Area</vt:lpstr>
      <vt:lpstr>'Treasurer''s Fin. Assumptions'!Print_Area</vt:lpstr>
    </vt:vector>
  </TitlesOfParts>
  <Company>Clark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Leichner Landfill Financial Projections</dc:title>
  <dc:creator>Tom Donovan</dc:creator>
  <cp:lastModifiedBy>Kourehdar, Mohsen (ECY)</cp:lastModifiedBy>
  <cp:lastPrinted>2017-03-14T15:17:19Z</cp:lastPrinted>
  <dcterms:created xsi:type="dcterms:W3CDTF">1996-10-14T23:33:28Z</dcterms:created>
  <dcterms:modified xsi:type="dcterms:W3CDTF">2017-10-25T18:39:18Z</dcterms:modified>
</cp:coreProperties>
</file>