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Andy's Archive\_Ecology\_Projects\Brookdale Golf VCP\"/>
    </mc:Choice>
  </mc:AlternateContent>
  <bookViews>
    <workbookView xWindow="0" yWindow="0" windowWidth="19200" windowHeight="12015"/>
  </bookViews>
  <sheets>
    <sheet name="PSL Table" sheetId="1" r:id="rId1"/>
    <sheet name="Soil Data Summary" sheetId="2" r:id="rId2"/>
    <sheet name="Child Resident Noncancer" sheetId="9" r:id="rId3"/>
    <sheet name="Child Resident Cancer" sheetId="10" r:id="rId4"/>
    <sheet name="Chemical-Specific Data" sheetId="7" r:id="rId5"/>
    <sheet name="HH Ingestion" sheetId="5" r:id="rId6"/>
    <sheet name="HH Dermal" sheetId="6" r:id="rId7"/>
  </sheets>
  <definedNames>
    <definedName name="a" localSheetId="6">'HH Dermal'!$A$3:$J$28</definedName>
    <definedName name="area" localSheetId="5">'HH Ingestion'!$A$3:$J$27</definedName>
    <definedName name="_xlnm.Print_Area" localSheetId="6">'HH Dermal'!$A$2:$J$30</definedName>
    <definedName name="_xlnm.Print_Area" localSheetId="5">'HH Ingestion'!$A$2:$J$37</definedName>
    <definedName name="_xlnm.Print_Titles">#N/A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6" i="2" l="1"/>
  <c r="M14" i="2"/>
  <c r="M12" i="2"/>
  <c r="E10" i="9" l="1"/>
  <c r="D11" i="9"/>
  <c r="E11" i="9"/>
  <c r="F11" i="9"/>
  <c r="G11" i="9"/>
  <c r="M11" i="9"/>
  <c r="D12" i="9"/>
  <c r="E12" i="9"/>
  <c r="F12" i="9"/>
  <c r="G12" i="9"/>
  <c r="M12" i="9"/>
  <c r="D14" i="9"/>
  <c r="E14" i="9"/>
  <c r="F14" i="9"/>
  <c r="G14" i="9"/>
  <c r="M14" i="9"/>
  <c r="D17" i="9"/>
  <c r="E17" i="9"/>
  <c r="F17" i="9"/>
  <c r="G17" i="9"/>
  <c r="M17" i="9"/>
  <c r="O15" i="2"/>
  <c r="O14" i="2"/>
  <c r="O12" i="2"/>
  <c r="O10" i="2"/>
  <c r="O9" i="2"/>
  <c r="O8" i="2"/>
  <c r="N15" i="2"/>
  <c r="N14" i="2"/>
  <c r="N12" i="2"/>
  <c r="N10" i="2"/>
  <c r="N9" i="2"/>
  <c r="N8" i="2"/>
  <c r="L9" i="2"/>
  <c r="L10" i="2"/>
  <c r="L12" i="2"/>
  <c r="L14" i="2"/>
  <c r="L15" i="2"/>
  <c r="L8" i="2"/>
  <c r="M17" i="10"/>
  <c r="G12" i="10"/>
  <c r="G14" i="10"/>
  <c r="G16" i="10"/>
  <c r="G17" i="10"/>
  <c r="G10" i="10"/>
  <c r="F12" i="10"/>
  <c r="F14" i="10"/>
  <c r="F15" i="10"/>
  <c r="F16" i="10"/>
  <c r="F17" i="10"/>
  <c r="E10" i="10"/>
  <c r="E12" i="10"/>
  <c r="E14" i="10"/>
  <c r="E16" i="10"/>
  <c r="E17" i="10"/>
  <c r="E9" i="10"/>
  <c r="D12" i="10"/>
  <c r="D13" i="10"/>
  <c r="H13" i="10" s="1"/>
  <c r="D14" i="10"/>
  <c r="D16" i="10"/>
  <c r="D17" i="10"/>
  <c r="M14" i="10"/>
  <c r="M12" i="10"/>
  <c r="G26" i="6"/>
  <c r="J22" i="6" s="1"/>
  <c r="G15" i="10" s="1"/>
  <c r="G25" i="6"/>
  <c r="J20" i="6" s="1"/>
  <c r="G25" i="5"/>
  <c r="J22" i="5" s="1"/>
  <c r="E11" i="10" s="1"/>
  <c r="G24" i="5"/>
  <c r="J20" i="5" s="1"/>
  <c r="D9" i="9" s="1"/>
  <c r="H9" i="9" l="1"/>
  <c r="F10" i="9"/>
  <c r="G16" i="9"/>
  <c r="G10" i="9"/>
  <c r="I10" i="9" s="1"/>
  <c r="F15" i="9"/>
  <c r="F18" i="9" s="1"/>
  <c r="F16" i="9"/>
  <c r="G15" i="9"/>
  <c r="E13" i="10"/>
  <c r="F10" i="10"/>
  <c r="E13" i="9"/>
  <c r="D10" i="9"/>
  <c r="D15" i="10"/>
  <c r="H15" i="10" s="1"/>
  <c r="D11" i="10"/>
  <c r="G11" i="10"/>
  <c r="I11" i="10" s="1"/>
  <c r="E16" i="9"/>
  <c r="I16" i="9" s="1"/>
  <c r="E15" i="9"/>
  <c r="I15" i="9" s="1"/>
  <c r="D13" i="9"/>
  <c r="H13" i="9" s="1"/>
  <c r="E9" i="9"/>
  <c r="D9" i="10"/>
  <c r="H9" i="10" s="1"/>
  <c r="D10" i="10"/>
  <c r="H10" i="10" s="1"/>
  <c r="E15" i="10"/>
  <c r="I15" i="10" s="1"/>
  <c r="F11" i="10"/>
  <c r="D16" i="9"/>
  <c r="D15" i="9"/>
  <c r="H16" i="9"/>
  <c r="I10" i="10"/>
  <c r="F18" i="10"/>
  <c r="D18" i="10"/>
  <c r="D18" i="9" l="1"/>
  <c r="H11" i="10"/>
  <c r="H15" i="9"/>
  <c r="H18" i="10"/>
  <c r="K10" i="10" s="1"/>
  <c r="H10" i="9"/>
  <c r="H18" i="9" l="1"/>
  <c r="L10" i="9" s="1"/>
  <c r="K9" i="9"/>
  <c r="M9" i="9" s="1"/>
  <c r="L15" i="9"/>
  <c r="L16" i="9"/>
  <c r="K9" i="10"/>
  <c r="M9" i="10" s="1"/>
  <c r="L11" i="10"/>
  <c r="K15" i="10"/>
  <c r="K13" i="10"/>
  <c r="M13" i="10" s="1"/>
  <c r="L10" i="10"/>
  <c r="M10" i="10" s="1"/>
  <c r="K11" i="10"/>
  <c r="L15" i="10"/>
  <c r="M16" i="10"/>
  <c r="K16" i="9" l="1"/>
  <c r="L18" i="10"/>
  <c r="K13" i="9"/>
  <c r="M13" i="9" s="1"/>
  <c r="K15" i="9"/>
  <c r="M15" i="9" s="1"/>
  <c r="K10" i="9"/>
  <c r="M10" i="9" s="1"/>
  <c r="M15" i="10"/>
  <c r="K18" i="10"/>
  <c r="M11" i="10"/>
  <c r="M16" i="9"/>
  <c r="L18" i="9"/>
  <c r="M18" i="10"/>
  <c r="K18" i="9" l="1"/>
  <c r="M18" i="9" s="1"/>
  <c r="E9" i="2"/>
  <c r="E10" i="2"/>
  <c r="E11" i="2"/>
  <c r="E12" i="2"/>
  <c r="E13" i="2"/>
  <c r="E14" i="2"/>
  <c r="E15" i="2"/>
  <c r="E16" i="2"/>
  <c r="E8" i="2"/>
</calcChain>
</file>

<file path=xl/comments1.xml><?xml version="1.0" encoding="utf-8"?>
<comments xmlns="http://schemas.openxmlformats.org/spreadsheetml/2006/main">
  <authors>
    <author>Arthur Buchan</author>
  </authors>
  <commentList>
    <comment ref="J2" authorId="0" shapeId="0">
      <text>
        <r>
          <rPr>
            <b/>
            <sz val="9"/>
            <color indexed="81"/>
            <rFont val="Tahoma"/>
            <family val="2"/>
          </rPr>
          <t>Arthur Buchan:</t>
        </r>
        <r>
          <rPr>
            <sz val="9"/>
            <color indexed="81"/>
            <rFont val="Tahoma"/>
            <family val="2"/>
          </rPr>
          <t xml:space="preserve">
Non Saturated at 13º</t>
        </r>
      </text>
    </comment>
    <comment ref="N4" authorId="0" shapeId="0">
      <text>
        <r>
          <rPr>
            <b/>
            <sz val="9"/>
            <color indexed="81"/>
            <rFont val="Tahoma"/>
            <charset val="1"/>
          </rPr>
          <t>Arthur Buchan:</t>
        </r>
        <r>
          <rPr>
            <sz val="9"/>
            <color indexed="81"/>
            <rFont val="Tahoma"/>
            <charset val="1"/>
          </rPr>
          <t xml:space="preserve">
0.75 mg/kg for total DDD, DDE, DDT.</t>
        </r>
      </text>
    </comment>
    <comment ref="N5" authorId="0" shapeId="0">
      <text>
        <r>
          <rPr>
            <b/>
            <sz val="9"/>
            <color indexed="81"/>
            <rFont val="Tahoma"/>
            <charset val="1"/>
          </rPr>
          <t>Arthur Buchan:</t>
        </r>
        <r>
          <rPr>
            <sz val="9"/>
            <color indexed="81"/>
            <rFont val="Tahoma"/>
            <charset val="1"/>
          </rPr>
          <t xml:space="preserve">
0.75 mg/kg for total DDD, DDE, DDT.</t>
        </r>
      </text>
    </comment>
    <comment ref="M6" authorId="0" shapeId="0">
      <text>
        <r>
          <rPr>
            <b/>
            <sz val="9"/>
            <color indexed="81"/>
            <rFont val="Tahoma"/>
            <charset val="1"/>
          </rPr>
          <t>Arthur Buchan:</t>
        </r>
        <r>
          <rPr>
            <sz val="9"/>
            <color indexed="81"/>
            <rFont val="Tahoma"/>
            <charset val="1"/>
          </rPr>
          <t xml:space="preserve">
29 mg/kg for total BHC (including lindane)</t>
        </r>
      </text>
    </comment>
    <comment ref="N6" authorId="0" shapeId="0">
      <text>
        <r>
          <rPr>
            <b/>
            <sz val="9"/>
            <color indexed="81"/>
            <rFont val="Tahoma"/>
            <charset val="1"/>
          </rPr>
          <t>Arthur Buchan:</t>
        </r>
        <r>
          <rPr>
            <sz val="9"/>
            <color indexed="81"/>
            <rFont val="Tahoma"/>
            <charset val="1"/>
          </rPr>
          <t xml:space="preserve">
6 mg/kg for total BHC (including lindane)</t>
        </r>
      </text>
    </comment>
    <comment ref="M7" authorId="0" shapeId="0">
      <text>
        <r>
          <rPr>
            <b/>
            <sz val="9"/>
            <color indexed="81"/>
            <rFont val="Tahoma"/>
            <charset val="1"/>
          </rPr>
          <t>Arthur Buchan:</t>
        </r>
        <r>
          <rPr>
            <sz val="9"/>
            <color indexed="81"/>
            <rFont val="Tahoma"/>
            <charset val="1"/>
          </rPr>
          <t xml:space="preserve">
29 mg/kg for total BHC (including lindane)</t>
        </r>
      </text>
    </comment>
    <comment ref="N7" authorId="0" shapeId="0">
      <text>
        <r>
          <rPr>
            <b/>
            <sz val="9"/>
            <color indexed="81"/>
            <rFont val="Tahoma"/>
            <charset val="1"/>
          </rPr>
          <t>Arthur Buchan:</t>
        </r>
        <r>
          <rPr>
            <sz val="9"/>
            <color indexed="81"/>
            <rFont val="Tahoma"/>
            <charset val="1"/>
          </rPr>
          <t xml:space="preserve">
6 mg/kg for total BHC (including lindane)</t>
        </r>
      </text>
    </comment>
    <comment ref="O9" authorId="0" shapeId="0">
      <text>
        <r>
          <rPr>
            <b/>
            <sz val="9"/>
            <color indexed="81"/>
            <rFont val="Tahoma"/>
            <charset val="1"/>
          </rPr>
          <t>Arthur Buchan:</t>
        </r>
        <r>
          <rPr>
            <sz val="9"/>
            <color indexed="81"/>
            <rFont val="Tahoma"/>
            <charset val="1"/>
          </rPr>
          <t xml:space="preserve">
RAIS:  Based on Dutch intervention soil screening benchmark</t>
        </r>
      </text>
    </comment>
    <comment ref="N12" authorId="0" shapeId="0">
      <text>
        <r>
          <rPr>
            <b/>
            <sz val="9"/>
            <color indexed="81"/>
            <rFont val="Tahoma"/>
            <charset val="1"/>
          </rPr>
          <t>Arthur Buchan:</t>
        </r>
        <r>
          <rPr>
            <sz val="9"/>
            <color indexed="81"/>
            <rFont val="Tahoma"/>
            <charset val="1"/>
          </rPr>
          <t xml:space="preserve">
US EPA R5 Based on protection of a shrew.</t>
        </r>
      </text>
    </comment>
  </commentList>
</comments>
</file>

<file path=xl/sharedStrings.xml><?xml version="1.0" encoding="utf-8"?>
<sst xmlns="http://schemas.openxmlformats.org/spreadsheetml/2006/main" count="596" uniqueCount="187">
  <si>
    <t>Analyte</t>
  </si>
  <si>
    <t>CAS</t>
  </si>
  <si>
    <t>MTCA Soil Method A - Unrestricted (mg/kg)</t>
  </si>
  <si>
    <t>Method B Direct Contact (noncancer) (mg/kg)</t>
  </si>
  <si>
    <t>Method B Direct Contact (cancer) (mg/kg)</t>
  </si>
  <si>
    <t>Selected Human Health Screening Level (mg/kg)</t>
  </si>
  <si>
    <t>Target Potable Groundwater Level (ug/L)</t>
  </si>
  <si>
    <t>Basis</t>
  </si>
  <si>
    <t>Soil Protective of Groundwater Unsat (mg/kg)</t>
  </si>
  <si>
    <t>Soil Protective of Groundwater Sat (mg/kg)</t>
  </si>
  <si>
    <t>TEE Value (mg/kg) (plants)</t>
  </si>
  <si>
    <t>TEE Value (mg/kg) (soil biota)</t>
  </si>
  <si>
    <t>TEE Value (mg/kg) (wildlife)</t>
  </si>
  <si>
    <t>TEE Value (mg/kg) (final)</t>
  </si>
  <si>
    <t>Notes</t>
  </si>
  <si>
    <t>cas lookup</t>
  </si>
  <si>
    <t>Notes:</t>
  </si>
  <si>
    <t/>
  </si>
  <si>
    <t>MCL = Federal drinking water maximum contaminant level or maximum contaminant level goal.</t>
  </si>
  <si>
    <t>Pesticides</t>
  </si>
  <si>
    <t>4,4-DDE</t>
  </si>
  <si>
    <t>4,4-DDT</t>
  </si>
  <si>
    <t>Beta-BHC</t>
  </si>
  <si>
    <t>Delta-BHC</t>
  </si>
  <si>
    <t>Aldrin</t>
  </si>
  <si>
    <t>Endosulfan I</t>
  </si>
  <si>
    <t>Dieldrin</t>
  </si>
  <si>
    <t>Endrin</t>
  </si>
  <si>
    <t>Endrin Aldehyde</t>
  </si>
  <si>
    <t>COPC</t>
  </si>
  <si>
    <t>mg/kg</t>
  </si>
  <si>
    <t>Min</t>
  </si>
  <si>
    <t>Max</t>
  </si>
  <si>
    <t>FOD</t>
  </si>
  <si>
    <t>No. Samples</t>
  </si>
  <si>
    <t>Detects</t>
  </si>
  <si>
    <t>Summary of Positively Detected Concentrations in Soil</t>
  </si>
  <si>
    <t>Brookdale Golf Course</t>
  </si>
  <si>
    <t>72-55-9</t>
  </si>
  <si>
    <t>50-29-3</t>
  </si>
  <si>
    <t>319-85-7</t>
  </si>
  <si>
    <t>319-86-8</t>
  </si>
  <si>
    <t>309-00-2</t>
  </si>
  <si>
    <t>959-98-8</t>
  </si>
  <si>
    <t>60-57-1</t>
  </si>
  <si>
    <t>72-20-8</t>
  </si>
  <si>
    <t>7421-93-4</t>
  </si>
  <si>
    <t>Brookdale Golf Course VCP Site</t>
  </si>
  <si>
    <t>c</t>
  </si>
  <si>
    <t>VALUES USED FOR DAILY INTAKE CALCULATIONS</t>
  </si>
  <si>
    <t>REASONABLE MAXIMUM EXPOSURE</t>
  </si>
  <si>
    <t>SOIL INCIDENTAL INGESTION</t>
  </si>
  <si>
    <t>Medium:   Soil</t>
  </si>
  <si>
    <t>Exposure Medium:  Soil</t>
  </si>
  <si>
    <t xml:space="preserve"> </t>
  </si>
  <si>
    <t xml:space="preserve">Exposure Route </t>
  </si>
  <si>
    <t>Receptor Population</t>
  </si>
  <si>
    <t>Receptor Age</t>
  </si>
  <si>
    <t>Exposure Point</t>
  </si>
  <si>
    <t>Parameter</t>
  </si>
  <si>
    <t>Parameter Definition</t>
  </si>
  <si>
    <t>Value</t>
  </si>
  <si>
    <t>Units</t>
  </si>
  <si>
    <t>Rationale/</t>
  </si>
  <si>
    <t>Intake Equation/</t>
  </si>
  <si>
    <t>Code</t>
  </si>
  <si>
    <t>Reference</t>
  </si>
  <si>
    <t>Model Name</t>
  </si>
  <si>
    <t>Ingestion</t>
  </si>
  <si>
    <t>Resident</t>
  </si>
  <si>
    <t>Child</t>
  </si>
  <si>
    <t>Soil</t>
  </si>
  <si>
    <t>CS</t>
  </si>
  <si>
    <t>Chemical Concentration in Soil</t>
  </si>
  <si>
    <t>Chemical Specific</t>
  </si>
  <si>
    <t>--</t>
  </si>
  <si>
    <t>Chronic daily intake (CDI) (mg/kg-day)=</t>
  </si>
  <si>
    <t>IR-S</t>
  </si>
  <si>
    <t>Soil Ingestion Rate</t>
  </si>
  <si>
    <t>mg/day</t>
  </si>
  <si>
    <t>MTCA B</t>
  </si>
  <si>
    <t>CS x IR-S x CF1 x FI x AB1 x EF x ED/BW x AT</t>
  </si>
  <si>
    <t>CF1</t>
  </si>
  <si>
    <t>Conversion Factor</t>
  </si>
  <si>
    <t>kg/mg</t>
  </si>
  <si>
    <t>FI</t>
  </si>
  <si>
    <t>Fraction Ingested</t>
  </si>
  <si>
    <t>Noncancer Intake Factor</t>
  </si>
  <si>
    <t>AB1</t>
  </si>
  <si>
    <t>GI Absorption Fraction</t>
  </si>
  <si>
    <t>unitless</t>
  </si>
  <si>
    <t>EF</t>
  </si>
  <si>
    <t>Exposure Frequency</t>
  </si>
  <si>
    <t>days/year</t>
  </si>
  <si>
    <t>Cancer Intake Factor</t>
  </si>
  <si>
    <t>ED</t>
  </si>
  <si>
    <t>Exposure Duration</t>
  </si>
  <si>
    <t>years</t>
  </si>
  <si>
    <t>BW</t>
  </si>
  <si>
    <t>Body Weight</t>
  </si>
  <si>
    <t>kg</t>
  </si>
  <si>
    <t>AT-N</t>
  </si>
  <si>
    <t>Averaging Time (non-cancer)</t>
  </si>
  <si>
    <t>days</t>
  </si>
  <si>
    <t>AT-C</t>
  </si>
  <si>
    <t>Averaging Time (cancer)</t>
  </si>
  <si>
    <t>T RISK</t>
  </si>
  <si>
    <t>Target Cancer Risk</t>
  </si>
  <si>
    <t>T HQ</t>
  </si>
  <si>
    <t>Target HQ</t>
  </si>
  <si>
    <t>Footnotes:</t>
  </si>
  <si>
    <t>Dermal</t>
  </si>
  <si>
    <t>FC</t>
  </si>
  <si>
    <t>Fraction of Skin Contacted</t>
  </si>
  <si>
    <t>SA</t>
  </si>
  <si>
    <t>Skin Surface Area</t>
  </si>
  <si>
    <r>
      <t>cm</t>
    </r>
    <r>
      <rPr>
        <vertAlign val="superscript"/>
        <sz val="8"/>
        <color indexed="8"/>
        <rFont val="Calibri"/>
        <family val="2"/>
        <scheme val="minor"/>
      </rPr>
      <t>2</t>
    </r>
    <r>
      <rPr>
        <sz val="8"/>
        <color indexed="8"/>
        <rFont val="Calibri"/>
        <family val="2"/>
        <scheme val="minor"/>
      </rPr>
      <t>/day</t>
    </r>
  </si>
  <si>
    <t>AF</t>
  </si>
  <si>
    <t>Adherence Factor</t>
  </si>
  <si>
    <r>
      <t>mg/cm</t>
    </r>
    <r>
      <rPr>
        <vertAlign val="superscript"/>
        <sz val="8"/>
        <color indexed="8"/>
        <rFont val="Calibri"/>
        <family val="2"/>
        <scheme val="minor"/>
      </rPr>
      <t>2</t>
    </r>
  </si>
  <si>
    <t>ABS</t>
  </si>
  <si>
    <t>Dermal Absorption Factor</t>
  </si>
  <si>
    <t>(1)</t>
  </si>
  <si>
    <t>(1) ABS = In the absence of chemical-specific values, use defaults of 0 percent for inorganics and VOCs, and 10 percent for SVOCs (EPA RAGS Part E, 2004).</t>
  </si>
  <si>
    <t>RfDi</t>
  </si>
  <si>
    <t>CPFi</t>
  </si>
  <si>
    <t>RfDo</t>
  </si>
  <si>
    <t>CPFo</t>
  </si>
  <si>
    <t>Chemical</t>
  </si>
  <si>
    <t>Data Group</t>
  </si>
  <si>
    <t>mg/kg-day</t>
  </si>
  <si>
    <t>kg-day/mg</t>
  </si>
  <si>
    <t>NTV</t>
  </si>
  <si>
    <t>I</t>
  </si>
  <si>
    <t>C</t>
  </si>
  <si>
    <t>X</t>
  </si>
  <si>
    <t>(1) Calculated by multiplying the RfDo by the GI absorption conversion factor.</t>
  </si>
  <si>
    <t>(2) Calculated by dividing the CPFo by the GI absorption conversion factor.</t>
  </si>
  <si>
    <t>(3) GI absorption factor = if the chemical-specific GI absorption is &gt;50%, use 100% as a default; use 100% as a default for inorganics, VOCs, and SVOCs that lack chemical-specific values (EPA RAGS Part E, 2004)</t>
  </si>
  <si>
    <t>Pesticide</t>
  </si>
  <si>
    <t>CS x CF1 x FC x SA x AF x ABS x EF x ED/BW x AT</t>
  </si>
  <si>
    <t>NE</t>
  </si>
  <si>
    <t>Total</t>
  </si>
  <si>
    <t>Soil Ingestion</t>
  </si>
  <si>
    <t>PSL</t>
  </si>
  <si>
    <t>Soil Dermal Contact</t>
  </si>
  <si>
    <t>Total HI</t>
  </si>
  <si>
    <t>Soil Ingestion/Dermal Contact</t>
  </si>
  <si>
    <t>Dermal Contact</t>
  </si>
  <si>
    <t>RfDd (1)</t>
  </si>
  <si>
    <t>CPFd (2)</t>
  </si>
  <si>
    <t>GI (3)</t>
  </si>
  <si>
    <t>ABS (4)</t>
  </si>
  <si>
    <r>
      <t>(4) ABS = In the absence of chemical-specific values, use defaults of 0 percent for inorganics and VOCs, and 10 percent for SVOCs (EPA RAGS Part E, 2004). VOCs include chemical with a Henry's Law constant greater than 1 x 10</t>
    </r>
    <r>
      <rPr>
        <vertAlign val="superscript"/>
        <sz val="11"/>
        <color theme="1"/>
        <rFont val="Calibri"/>
        <family val="2"/>
        <scheme val="minor"/>
      </rPr>
      <t>-5</t>
    </r>
    <r>
      <rPr>
        <sz val="11"/>
        <color theme="1"/>
        <rFont val="Calibri"/>
        <family val="2"/>
        <scheme val="minor"/>
      </rPr>
      <t xml:space="preserve"> atm-m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/mole.</t>
    </r>
  </si>
  <si>
    <t>AB1 (5)</t>
  </si>
  <si>
    <t>(5) AB1 = Gastrointestinal absorportion fraction which is a measure of relative bioavailability.</t>
  </si>
  <si>
    <t>EPC (6)</t>
  </si>
  <si>
    <t>(6) The maximum detected concentration was used as the EPC.</t>
  </si>
  <si>
    <t>Noncancer HQ</t>
  </si>
  <si>
    <t>Noncancer PSL</t>
  </si>
  <si>
    <t>Cancer Risk</t>
  </si>
  <si>
    <t>Cancer PSL</t>
  </si>
  <si>
    <t>Scenario Timeframe: Future Residential</t>
  </si>
  <si>
    <t xml:space="preserve">Direct Contact </t>
  </si>
  <si>
    <t>Soil to GW PSL</t>
  </si>
  <si>
    <t>Vadose</t>
  </si>
  <si>
    <t>Sat</t>
  </si>
  <si>
    <t>HH COC?</t>
  </si>
  <si>
    <t>Leaching COPC</t>
  </si>
  <si>
    <t>Screen out based on FOD</t>
  </si>
  <si>
    <t>Potentially screen out. Below human health direct contact and leaching to GW in the vadose zone.</t>
  </si>
  <si>
    <t>Total Cancer Risk</t>
  </si>
  <si>
    <t>Percent Contribution to the Total Cancer Risk</t>
  </si>
  <si>
    <t>Percent Contribution to the Total HI</t>
  </si>
  <si>
    <r>
      <t xml:space="preserve">Scenario: </t>
    </r>
    <r>
      <rPr>
        <sz val="11"/>
        <color rgb="FFFF0000"/>
        <rFont val="Calibri"/>
        <family val="2"/>
        <scheme val="minor"/>
      </rPr>
      <t>Future Child Resident Cancer Risks</t>
    </r>
  </si>
  <si>
    <r>
      <t xml:space="preserve">Scenario: </t>
    </r>
    <r>
      <rPr>
        <sz val="11"/>
        <color rgb="FFFF0000"/>
        <rFont val="Calibri"/>
        <family val="2"/>
        <scheme val="minor"/>
      </rPr>
      <t>Future Child Resident Noncancer Effects</t>
    </r>
  </si>
  <si>
    <t>c =   Carcinogen, Method B calculation using MTCA Equation 720-2.</t>
  </si>
  <si>
    <t>NTV = No Toxicity Value</t>
  </si>
  <si>
    <t>HI = Hazard Index</t>
  </si>
  <si>
    <t>HQ = Hazard Quotient</t>
  </si>
  <si>
    <t>NE = Not evaluated. VOCs with a Henry's Law constant greater than 1 x 10-5 atm-m3/mole were identified as volatile and not evaluated via the dermal pathway.</t>
  </si>
  <si>
    <t>MCL</t>
  </si>
  <si>
    <t>0.75 mg/kg for total DDD, DDE, DDT</t>
  </si>
  <si>
    <t>6 mg/kg for total BHC (including lindane)</t>
  </si>
  <si>
    <t>ECO COC?</t>
  </si>
  <si>
    <t>x</t>
  </si>
  <si>
    <t>ECO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</si>
</sst>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#,##0.000"/>
    <numFmt numFmtId="165" formatCode="0.0000E+00"/>
    <numFmt numFmtId="166" formatCode="0.000"/>
    <numFmt numFmtId="167" formatCode="0.0"/>
    <numFmt numFmtId="168" formatCode="0.0E+00"/>
    <numFmt numFmtId="169" formatCode="0E+00"/>
  </numFmts>
  <fonts count="27" x14ac:knownFonts="1"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2"/>
      <name val="Arial"/>
      <family val="2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8"/>
      <color indexed="8"/>
      <name val="Calibri"/>
      <family val="2"/>
      <scheme val="minor"/>
    </font>
    <font>
      <sz val="12"/>
      <color indexed="8"/>
      <name val="Calibri"/>
      <family val="2"/>
      <scheme val="minor"/>
    </font>
    <font>
      <sz val="12"/>
      <name val="Arial"/>
      <family val="2"/>
    </font>
    <font>
      <b/>
      <sz val="8"/>
      <color indexed="8"/>
      <name val="Calibri"/>
      <family val="2"/>
      <scheme val="minor"/>
    </font>
    <font>
      <b/>
      <u/>
      <sz val="8"/>
      <name val="Calibri"/>
      <family val="2"/>
      <scheme val="minor"/>
    </font>
    <font>
      <sz val="8"/>
      <name val="Calibri"/>
      <family val="2"/>
      <scheme val="minor"/>
    </font>
    <font>
      <sz val="12"/>
      <name val="Calibri"/>
      <family val="2"/>
      <scheme val="minor"/>
    </font>
    <font>
      <sz val="8"/>
      <name val="Arial"/>
      <family val="2"/>
    </font>
    <font>
      <vertAlign val="superscript"/>
      <sz val="8"/>
      <color indexed="8"/>
      <name val="Calibri"/>
      <family val="2"/>
      <scheme val="minor"/>
    </font>
    <font>
      <b/>
      <u/>
      <sz val="8"/>
      <name val="Arial"/>
      <family val="2"/>
    </font>
    <font>
      <vertAlign val="superscript"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1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5"/>
      </patternFill>
    </fill>
    <fill>
      <patternFill patternType="solid">
        <fgColor indexed="9"/>
      </patternFill>
    </fill>
    <fill>
      <patternFill patternType="solid">
        <fgColor indexed="9"/>
        <bgColor indexed="22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9"/>
      </patternFill>
    </fill>
    <fill>
      <patternFill patternType="solid">
        <fgColor indexed="9"/>
        <bgColor indexed="9"/>
      </patternFill>
    </fill>
    <fill>
      <patternFill patternType="solid">
        <fgColor theme="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double">
        <color indexed="8"/>
      </left>
      <right/>
      <top style="double">
        <color indexed="8"/>
      </top>
      <bottom/>
      <diagonal/>
    </border>
    <border>
      <left/>
      <right/>
      <top style="double">
        <color indexed="8"/>
      </top>
      <bottom/>
      <diagonal/>
    </border>
    <border>
      <left style="double">
        <color indexed="8"/>
      </left>
      <right/>
      <top/>
      <bottom/>
      <diagonal/>
    </border>
    <border>
      <left style="thin">
        <color indexed="8"/>
      </left>
      <right/>
      <top style="double">
        <color indexed="8"/>
      </top>
      <bottom/>
      <diagonal/>
    </border>
    <border>
      <left style="thin">
        <color indexed="8"/>
      </left>
      <right style="double">
        <color indexed="8"/>
      </right>
      <top style="double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double">
        <color indexed="8"/>
      </right>
      <top/>
      <bottom/>
      <diagonal/>
    </border>
    <border>
      <left style="double">
        <color indexed="8"/>
      </left>
      <right/>
      <top/>
      <bottom style="double">
        <color indexed="8"/>
      </bottom>
      <diagonal/>
    </border>
    <border>
      <left style="thin">
        <color indexed="8"/>
      </left>
      <right/>
      <top/>
      <bottom style="double">
        <color indexed="8"/>
      </bottom>
      <diagonal/>
    </border>
    <border>
      <left style="thin">
        <color indexed="8"/>
      </left>
      <right style="double">
        <color indexed="8"/>
      </right>
      <top/>
      <bottom style="double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double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double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thin">
        <color indexed="64"/>
      </right>
      <top style="double">
        <color auto="1"/>
      </top>
      <bottom/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double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thin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thin">
        <color indexed="64"/>
      </left>
      <right style="double">
        <color auto="1"/>
      </right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226">
    <xf numFmtId="0" fontId="0" fillId="0" borderId="0" xfId="0"/>
    <xf numFmtId="0" fontId="3" fillId="0" borderId="0" xfId="0" applyFont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5" fillId="2" borderId="1" xfId="0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center" wrapText="1"/>
    </xf>
    <xf numFmtId="0" fontId="6" fillId="2" borderId="2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0" borderId="1" xfId="0" applyFont="1" applyFill="1" applyBorder="1"/>
    <xf numFmtId="0" fontId="3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7" fillId="0" borderId="0" xfId="0" applyFont="1"/>
    <xf numFmtId="0" fontId="4" fillId="0" borderId="3" xfId="0" applyFont="1" applyFill="1" applyBorder="1" applyAlignment="1"/>
    <xf numFmtId="0" fontId="4" fillId="0" borderId="4" xfId="0" applyFont="1" applyFill="1" applyBorder="1" applyAlignment="1"/>
    <xf numFmtId="0" fontId="4" fillId="0" borderId="5" xfId="0" applyFont="1" applyFill="1" applyBorder="1" applyAlignment="1"/>
    <xf numFmtId="0" fontId="6" fillId="2" borderId="1" xfId="0" applyFont="1" applyFill="1" applyBorder="1" applyAlignment="1">
      <alignment horizontal="center"/>
    </xf>
    <xf numFmtId="0" fontId="6" fillId="0" borderId="4" xfId="0" applyFont="1" applyFill="1" applyBorder="1" applyAlignment="1"/>
    <xf numFmtId="0" fontId="5" fillId="2" borderId="2" xfId="0" applyFont="1" applyFill="1" applyBorder="1" applyAlignment="1">
      <alignment horizontal="center" wrapText="1"/>
    </xf>
    <xf numFmtId="0" fontId="8" fillId="0" borderId="0" xfId="0" applyFont="1"/>
    <xf numFmtId="0" fontId="0" fillId="0" borderId="0" xfId="0" applyAlignment="1">
      <alignment horizontal="center"/>
    </xf>
    <xf numFmtId="9" fontId="0" fillId="0" borderId="0" xfId="0" applyNumberFormat="1" applyAlignment="1">
      <alignment horizontal="center"/>
    </xf>
    <xf numFmtId="0" fontId="10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1" fontId="0" fillId="0" borderId="0" xfId="0" applyNumberFormat="1" applyAlignment="1">
      <alignment horizontal="center"/>
    </xf>
    <xf numFmtId="0" fontId="12" fillId="6" borderId="0" xfId="0" applyNumberFormat="1" applyFont="1" applyFill="1" applyAlignment="1">
      <alignment horizontal="centerContinuous"/>
    </xf>
    <xf numFmtId="0" fontId="13" fillId="6" borderId="0" xfId="0" applyNumberFormat="1" applyFont="1" applyFill="1" applyAlignment="1">
      <alignment horizontal="centerContinuous"/>
    </xf>
    <xf numFmtId="0" fontId="14" fillId="6" borderId="0" xfId="0" applyNumberFormat="1" applyFont="1" applyFill="1" applyAlignment="1">
      <alignment horizontal="centerContinuous"/>
    </xf>
    <xf numFmtId="0" fontId="15" fillId="0" borderId="0" xfId="1" applyNumberFormat="1" applyFont="1" applyAlignment="1"/>
    <xf numFmtId="0" fontId="13" fillId="7" borderId="0" xfId="0" applyNumberFormat="1" applyFont="1" applyFill="1" applyAlignment="1">
      <alignment horizontal="centerContinuous"/>
    </xf>
    <xf numFmtId="0" fontId="13" fillId="8" borderId="0" xfId="1" applyNumberFormat="1" applyFont="1" applyFill="1" applyAlignment="1">
      <alignment horizontal="centerContinuous"/>
    </xf>
    <xf numFmtId="0" fontId="14" fillId="8" borderId="0" xfId="1" applyNumberFormat="1" applyFont="1" applyFill="1" applyAlignment="1">
      <alignment horizontal="centerContinuous"/>
    </xf>
    <xf numFmtId="0" fontId="13" fillId="2" borderId="6" xfId="1" applyNumberFormat="1" applyFont="1" applyFill="1" applyBorder="1" applyAlignment="1">
      <alignment horizontal="left"/>
    </xf>
    <xf numFmtId="0" fontId="13" fillId="2" borderId="7" xfId="1" applyNumberFormat="1" applyFont="1" applyFill="1" applyBorder="1" applyAlignment="1">
      <alignment horizontal="left"/>
    </xf>
    <xf numFmtId="0" fontId="13" fillId="8" borderId="8" xfId="1" applyNumberFormat="1" applyFont="1" applyFill="1" applyBorder="1" applyAlignment="1">
      <alignment horizontal="left"/>
    </xf>
    <xf numFmtId="0" fontId="13" fillId="8" borderId="0" xfId="1" applyNumberFormat="1" applyFont="1" applyFill="1" applyAlignment="1">
      <alignment horizontal="left"/>
    </xf>
    <xf numFmtId="0" fontId="13" fillId="8" borderId="0" xfId="1" applyNumberFormat="1" applyFont="1" applyFill="1" applyAlignment="1"/>
    <xf numFmtId="0" fontId="13" fillId="2" borderId="8" xfId="1" applyNumberFormat="1" applyFont="1" applyFill="1" applyBorder="1" applyAlignment="1">
      <alignment horizontal="left"/>
    </xf>
    <xf numFmtId="0" fontId="13" fillId="2" borderId="0" xfId="1" applyNumberFormat="1" applyFont="1" applyFill="1" applyAlignment="1">
      <alignment horizontal="left"/>
    </xf>
    <xf numFmtId="0" fontId="13" fillId="8" borderId="7" xfId="1" applyNumberFormat="1" applyFont="1" applyFill="1" applyBorder="1" applyAlignment="1">
      <alignment horizontal="centerContinuous"/>
    </xf>
    <xf numFmtId="0" fontId="13" fillId="2" borderId="6" xfId="1" applyNumberFormat="1" applyFont="1" applyFill="1" applyBorder="1" applyAlignment="1">
      <alignment horizontal="center"/>
    </xf>
    <xf numFmtId="0" fontId="13" fillId="2" borderId="9" xfId="1" applyNumberFormat="1" applyFont="1" applyFill="1" applyBorder="1" applyAlignment="1">
      <alignment horizontal="center"/>
    </xf>
    <xf numFmtId="0" fontId="13" fillId="2" borderId="9" xfId="1" applyNumberFormat="1" applyFont="1" applyFill="1" applyBorder="1" applyAlignment="1">
      <alignment horizontal="centerContinuous"/>
    </xf>
    <xf numFmtId="0" fontId="13" fillId="2" borderId="10" xfId="1" applyNumberFormat="1" applyFont="1" applyFill="1" applyBorder="1" applyAlignment="1"/>
    <xf numFmtId="0" fontId="15" fillId="0" borderId="8" xfId="1" applyNumberFormat="1" applyFont="1" applyBorder="1" applyAlignment="1"/>
    <xf numFmtId="0" fontId="13" fillId="2" borderId="8" xfId="1" applyNumberFormat="1" applyFont="1" applyFill="1" applyBorder="1" applyAlignment="1">
      <alignment horizontal="center"/>
    </xf>
    <xf numFmtId="0" fontId="13" fillId="2" borderId="11" xfId="1" applyNumberFormat="1" applyFont="1" applyFill="1" applyBorder="1" applyAlignment="1">
      <alignment horizontal="center"/>
    </xf>
    <xf numFmtId="0" fontId="13" fillId="2" borderId="11" xfId="1" applyNumberFormat="1" applyFont="1" applyFill="1" applyBorder="1" applyAlignment="1">
      <alignment horizontal="centerContinuous"/>
    </xf>
    <xf numFmtId="0" fontId="13" fillId="2" borderId="12" xfId="1" applyNumberFormat="1" applyFont="1" applyFill="1" applyBorder="1" applyAlignment="1">
      <alignment horizontal="center"/>
    </xf>
    <xf numFmtId="0" fontId="13" fillId="2" borderId="8" xfId="1" applyNumberFormat="1" applyFont="1" applyFill="1" applyBorder="1" applyAlignment="1"/>
    <xf numFmtId="0" fontId="13" fillId="2" borderId="11" xfId="1" applyNumberFormat="1" applyFont="1" applyFill="1" applyBorder="1" applyAlignment="1"/>
    <xf numFmtId="0" fontId="13" fillId="2" borderId="11" xfId="1" applyNumberFormat="1" applyFont="1" applyFill="1" applyBorder="1" applyAlignment="1">
      <alignment horizontal="center" vertical="top"/>
    </xf>
    <xf numFmtId="0" fontId="13" fillId="2" borderId="11" xfId="1" applyNumberFormat="1" applyFont="1" applyFill="1" applyBorder="1" applyAlignment="1">
      <alignment horizontal="centerContinuous" vertical="top"/>
    </xf>
    <xf numFmtId="0" fontId="13" fillId="2" borderId="12" xfId="1" applyNumberFormat="1" applyFont="1" applyFill="1" applyBorder="1" applyAlignment="1">
      <alignment horizontal="centerContinuous" vertical="top"/>
    </xf>
    <xf numFmtId="0" fontId="13" fillId="2" borderId="13" xfId="1" applyNumberFormat="1" applyFont="1" applyFill="1" applyBorder="1" applyAlignment="1"/>
    <xf numFmtId="0" fontId="13" fillId="2" borderId="14" xfId="1" applyNumberFormat="1" applyFont="1" applyFill="1" applyBorder="1" applyAlignment="1"/>
    <xf numFmtId="0" fontId="13" fillId="2" borderId="14" xfId="1" applyNumberFormat="1" applyFont="1" applyFill="1" applyBorder="1" applyAlignment="1">
      <alignment horizontal="center"/>
    </xf>
    <xf numFmtId="0" fontId="13" fillId="2" borderId="14" xfId="1" applyNumberFormat="1" applyFont="1" applyFill="1" applyBorder="1" applyAlignment="1">
      <alignment horizontal="centerContinuous"/>
    </xf>
    <xf numFmtId="49" fontId="16" fillId="2" borderId="15" xfId="1" applyNumberFormat="1" applyFont="1" applyFill="1" applyBorder="1" applyAlignment="1">
      <alignment horizontal="centerContinuous"/>
    </xf>
    <xf numFmtId="0" fontId="13" fillId="8" borderId="8" xfId="1" applyNumberFormat="1" applyFont="1" applyFill="1" applyBorder="1" applyAlignment="1">
      <alignment horizontal="center"/>
    </xf>
    <xf numFmtId="0" fontId="13" fillId="8" borderId="11" xfId="1" applyNumberFormat="1" applyFont="1" applyFill="1" applyBorder="1" applyAlignment="1">
      <alignment horizontal="center"/>
    </xf>
    <xf numFmtId="0" fontId="13" fillId="8" borderId="11" xfId="1" applyNumberFormat="1" applyFont="1" applyFill="1" applyBorder="1" applyAlignment="1">
      <alignment horizontal="center" vertical="center"/>
    </xf>
    <xf numFmtId="0" fontId="13" fillId="8" borderId="11" xfId="1" applyNumberFormat="1" applyFont="1" applyFill="1" applyBorder="1" applyAlignment="1">
      <alignment horizontal="center" vertical="center" wrapText="1"/>
    </xf>
    <xf numFmtId="3" fontId="13" fillId="8" borderId="11" xfId="1" applyNumberFormat="1" applyFont="1" applyFill="1" applyBorder="1" applyAlignment="1">
      <alignment horizontal="center" vertical="center"/>
    </xf>
    <xf numFmtId="0" fontId="13" fillId="8" borderId="12" xfId="1" applyNumberFormat="1" applyFont="1" applyFill="1" applyBorder="1" applyAlignment="1">
      <alignment horizontal="left" wrapText="1"/>
    </xf>
    <xf numFmtId="0" fontId="13" fillId="8" borderId="8" xfId="1" applyNumberFormat="1" applyFont="1" applyFill="1" applyBorder="1" applyAlignment="1">
      <alignment horizontal="center" vertical="center"/>
    </xf>
    <xf numFmtId="11" fontId="15" fillId="0" borderId="0" xfId="1" applyNumberFormat="1" applyFont="1" applyAlignment="1"/>
    <xf numFmtId="0" fontId="13" fillId="8" borderId="11" xfId="1" applyNumberFormat="1" applyFont="1" applyFill="1" applyBorder="1" applyAlignment="1">
      <alignment horizontal="center" wrapText="1"/>
    </xf>
    <xf numFmtId="11" fontId="13" fillId="8" borderId="11" xfId="1" applyNumberFormat="1" applyFont="1" applyFill="1" applyBorder="1" applyAlignment="1">
      <alignment horizontal="center"/>
    </xf>
    <xf numFmtId="164" fontId="13" fillId="8" borderId="11" xfId="1" applyNumberFormat="1" applyFont="1" applyFill="1" applyBorder="1" applyAlignment="1">
      <alignment horizontal="center"/>
    </xf>
    <xf numFmtId="3" fontId="13" fillId="8" borderId="11" xfId="1" applyNumberFormat="1" applyFont="1" applyFill="1" applyBorder="1" applyAlignment="1">
      <alignment horizontal="center" wrapText="1"/>
    </xf>
    <xf numFmtId="0" fontId="13" fillId="8" borderId="11" xfId="1" quotePrefix="1" applyNumberFormat="1" applyFont="1" applyFill="1" applyBorder="1" applyAlignment="1">
      <alignment horizontal="center" vertical="center"/>
    </xf>
    <xf numFmtId="0" fontId="16" fillId="8" borderId="12" xfId="1" applyNumberFormat="1" applyFont="1" applyFill="1" applyBorder="1" applyAlignment="1">
      <alignment horizontal="left" wrapText="1"/>
    </xf>
    <xf numFmtId="11" fontId="13" fillId="8" borderId="12" xfId="1" applyNumberFormat="1" applyFont="1" applyFill="1" applyBorder="1" applyAlignment="1">
      <alignment horizontal="left" wrapText="1"/>
    </xf>
    <xf numFmtId="3" fontId="13" fillId="8" borderId="11" xfId="1" applyNumberFormat="1" applyFont="1" applyFill="1" applyBorder="1" applyAlignment="1">
      <alignment horizontal="center"/>
    </xf>
    <xf numFmtId="4" fontId="13" fillId="8" borderId="11" xfId="1" applyNumberFormat="1" applyFont="1" applyFill="1" applyBorder="1" applyAlignment="1">
      <alignment horizontal="center"/>
    </xf>
    <xf numFmtId="165" fontId="15" fillId="0" borderId="0" xfId="1" applyNumberFormat="1" applyFont="1" applyAlignment="1"/>
    <xf numFmtId="3" fontId="13" fillId="8" borderId="16" xfId="1" applyNumberFormat="1" applyFont="1" applyFill="1" applyBorder="1" applyAlignment="1">
      <alignment horizontal="center" wrapText="1"/>
    </xf>
    <xf numFmtId="0" fontId="13" fillId="8" borderId="17" xfId="1" applyNumberFormat="1" applyFont="1" applyFill="1" applyBorder="1" applyAlignment="1">
      <alignment horizontal="center"/>
    </xf>
    <xf numFmtId="0" fontId="13" fillId="8" borderId="16" xfId="1" applyNumberFormat="1" applyFont="1" applyFill="1" applyBorder="1" applyAlignment="1">
      <alignment horizontal="center"/>
    </xf>
    <xf numFmtId="0" fontId="13" fillId="8" borderId="18" xfId="1" applyNumberFormat="1" applyFont="1" applyFill="1" applyBorder="1" applyAlignment="1">
      <alignment horizontal="center"/>
    </xf>
    <xf numFmtId="0" fontId="13" fillId="8" borderId="18" xfId="1" applyNumberFormat="1" applyFont="1" applyFill="1" applyBorder="1" applyAlignment="1">
      <alignment horizontal="center" wrapText="1"/>
    </xf>
    <xf numFmtId="3" fontId="13" fillId="8" borderId="18" xfId="1" applyNumberFormat="1" applyFont="1" applyFill="1" applyBorder="1" applyAlignment="1">
      <alignment horizontal="center"/>
    </xf>
    <xf numFmtId="3" fontId="13" fillId="8" borderId="18" xfId="1" applyNumberFormat="1" applyFont="1" applyFill="1" applyBorder="1" applyAlignment="1">
      <alignment horizontal="center" wrapText="1"/>
    </xf>
    <xf numFmtId="0" fontId="13" fillId="8" borderId="19" xfId="1" applyNumberFormat="1" applyFont="1" applyFill="1" applyBorder="1" applyAlignment="1">
      <alignment horizontal="left" wrapText="1"/>
    </xf>
    <xf numFmtId="0" fontId="17" fillId="8" borderId="7" xfId="1" applyNumberFormat="1" applyFont="1" applyFill="1" applyBorder="1" applyAlignment="1"/>
    <xf numFmtId="0" fontId="18" fillId="8" borderId="7" xfId="1" applyNumberFormat="1" applyFont="1" applyFill="1" applyBorder="1" applyAlignment="1"/>
    <xf numFmtId="0" fontId="19" fillId="8" borderId="7" xfId="1" applyNumberFormat="1" applyFont="1" applyFill="1" applyBorder="1" applyAlignment="1"/>
    <xf numFmtId="0" fontId="18" fillId="8" borderId="0" xfId="1" applyNumberFormat="1" applyFont="1" applyFill="1" applyAlignment="1"/>
    <xf numFmtId="0" fontId="19" fillId="8" borderId="0" xfId="1" applyNumberFormat="1" applyFont="1" applyFill="1" applyAlignment="1"/>
    <xf numFmtId="0" fontId="19" fillId="8" borderId="0" xfId="1" applyNumberFormat="1" applyFont="1" applyFill="1"/>
    <xf numFmtId="0" fontId="20" fillId="0" borderId="0" xfId="1" applyNumberFormat="1" applyFont="1" applyAlignment="1"/>
    <xf numFmtId="0" fontId="13" fillId="6" borderId="0" xfId="1" applyNumberFormat="1" applyFont="1" applyFill="1" applyAlignment="1">
      <alignment horizontal="centerContinuous"/>
    </xf>
    <xf numFmtId="0" fontId="14" fillId="6" borderId="0" xfId="1" applyNumberFormat="1" applyFont="1" applyFill="1" applyAlignment="1">
      <alignment horizontal="centerContinuous"/>
    </xf>
    <xf numFmtId="0" fontId="13" fillId="6" borderId="8" xfId="1" applyNumberFormat="1" applyFont="1" applyFill="1" applyBorder="1" applyAlignment="1">
      <alignment horizontal="left"/>
    </xf>
    <xf numFmtId="0" fontId="13" fillId="6" borderId="0" xfId="1" applyNumberFormat="1" applyFont="1" applyFill="1" applyAlignment="1">
      <alignment horizontal="left"/>
    </xf>
    <xf numFmtId="0" fontId="13" fillId="6" borderId="0" xfId="1" applyNumberFormat="1" applyFont="1" applyFill="1" applyAlignment="1"/>
    <xf numFmtId="0" fontId="13" fillId="6" borderId="7" xfId="1" applyNumberFormat="1" applyFont="1" applyFill="1" applyBorder="1" applyAlignment="1">
      <alignment horizontal="centerContinuous"/>
    </xf>
    <xf numFmtId="0" fontId="13" fillId="9" borderId="6" xfId="1" applyNumberFormat="1" applyFont="1" applyFill="1" applyBorder="1" applyAlignment="1">
      <alignment horizontal="center"/>
    </xf>
    <xf numFmtId="0" fontId="13" fillId="9" borderId="9" xfId="1" applyNumberFormat="1" applyFont="1" applyFill="1" applyBorder="1" applyAlignment="1">
      <alignment horizontal="center"/>
    </xf>
    <xf numFmtId="0" fontId="13" fillId="9" borderId="9" xfId="1" applyNumberFormat="1" applyFont="1" applyFill="1" applyBorder="1" applyAlignment="1">
      <alignment horizontal="centerContinuous"/>
    </xf>
    <xf numFmtId="0" fontId="13" fillId="5" borderId="10" xfId="1" applyNumberFormat="1" applyFont="1" applyFill="1" applyBorder="1" applyAlignment="1"/>
    <xf numFmtId="0" fontId="13" fillId="5" borderId="8" xfId="1" applyNumberFormat="1" applyFont="1" applyFill="1" applyBorder="1" applyAlignment="1">
      <alignment horizontal="center"/>
    </xf>
    <xf numFmtId="0" fontId="13" fillId="5" borderId="11" xfId="1" applyNumberFormat="1" applyFont="1" applyFill="1" applyBorder="1" applyAlignment="1">
      <alignment horizontal="center"/>
    </xf>
    <xf numFmtId="0" fontId="13" fillId="9" borderId="11" xfId="1" applyNumberFormat="1" applyFont="1" applyFill="1" applyBorder="1" applyAlignment="1">
      <alignment horizontal="center"/>
    </xf>
    <xf numFmtId="0" fontId="13" fillId="9" borderId="11" xfId="1" applyNumberFormat="1" applyFont="1" applyFill="1" applyBorder="1" applyAlignment="1">
      <alignment horizontal="centerContinuous"/>
    </xf>
    <xf numFmtId="0" fontId="13" fillId="5" borderId="12" xfId="1" applyNumberFormat="1" applyFont="1" applyFill="1" applyBorder="1" applyAlignment="1">
      <alignment horizontal="center"/>
    </xf>
    <xf numFmtId="0" fontId="13" fillId="9" borderId="8" xfId="1" applyNumberFormat="1" applyFont="1" applyFill="1" applyBorder="1" applyAlignment="1"/>
    <xf numFmtId="0" fontId="13" fillId="9" borderId="11" xfId="1" applyNumberFormat="1" applyFont="1" applyFill="1" applyBorder="1" applyAlignment="1"/>
    <xf numFmtId="0" fontId="13" fillId="9" borderId="11" xfId="1" applyNumberFormat="1" applyFont="1" applyFill="1" applyBorder="1" applyAlignment="1">
      <alignment horizontal="center" vertical="top"/>
    </xf>
    <xf numFmtId="0" fontId="13" fillId="9" borderId="11" xfId="1" applyNumberFormat="1" applyFont="1" applyFill="1" applyBorder="1" applyAlignment="1">
      <alignment horizontal="centerContinuous" vertical="top"/>
    </xf>
    <xf numFmtId="0" fontId="13" fillId="5" borderId="12" xfId="1" applyNumberFormat="1" applyFont="1" applyFill="1" applyBorder="1" applyAlignment="1">
      <alignment horizontal="centerContinuous" vertical="top"/>
    </xf>
    <xf numFmtId="0" fontId="13" fillId="9" borderId="13" xfId="1" applyNumberFormat="1" applyFont="1" applyFill="1" applyBorder="1" applyAlignment="1"/>
    <xf numFmtId="0" fontId="13" fillId="9" borderId="14" xfId="1" applyNumberFormat="1" applyFont="1" applyFill="1" applyBorder="1" applyAlignment="1"/>
    <xf numFmtId="0" fontId="13" fillId="9" borderId="14" xfId="1" applyNumberFormat="1" applyFont="1" applyFill="1" applyBorder="1" applyAlignment="1">
      <alignment horizontal="center"/>
    </xf>
    <xf numFmtId="0" fontId="13" fillId="9" borderId="14" xfId="1" applyNumberFormat="1" applyFont="1" applyFill="1" applyBorder="1" applyAlignment="1">
      <alignment horizontal="centerContinuous"/>
    </xf>
    <xf numFmtId="49" fontId="16" fillId="5" borderId="15" xfId="1" applyNumberFormat="1" applyFont="1" applyFill="1" applyBorder="1" applyAlignment="1">
      <alignment horizontal="centerContinuous"/>
    </xf>
    <xf numFmtId="0" fontId="13" fillId="10" borderId="8" xfId="1" applyNumberFormat="1" applyFont="1" applyFill="1" applyBorder="1" applyAlignment="1">
      <alignment horizontal="center"/>
    </xf>
    <xf numFmtId="0" fontId="13" fillId="10" borderId="11" xfId="1" applyNumberFormat="1" applyFont="1" applyFill="1" applyBorder="1" applyAlignment="1">
      <alignment horizontal="center"/>
    </xf>
    <xf numFmtId="0" fontId="13" fillId="10" borderId="11" xfId="1" applyNumberFormat="1" applyFont="1" applyFill="1" applyBorder="1" applyAlignment="1">
      <alignment horizontal="center" vertical="center"/>
    </xf>
    <xf numFmtId="0" fontId="13" fillId="10" borderId="11" xfId="1" applyNumberFormat="1" applyFont="1" applyFill="1" applyBorder="1" applyAlignment="1">
      <alignment horizontal="center" vertical="center" wrapText="1"/>
    </xf>
    <xf numFmtId="3" fontId="13" fillId="10" borderId="11" xfId="1" applyNumberFormat="1" applyFont="1" applyFill="1" applyBorder="1" applyAlignment="1">
      <alignment horizontal="center" vertical="center"/>
    </xf>
    <xf numFmtId="0" fontId="13" fillId="6" borderId="12" xfId="1" applyNumberFormat="1" applyFont="1" applyFill="1" applyBorder="1" applyAlignment="1">
      <alignment horizontal="left" wrapText="1"/>
    </xf>
    <xf numFmtId="0" fontId="13" fillId="10" borderId="8" xfId="1" applyNumberFormat="1" applyFont="1" applyFill="1" applyBorder="1" applyAlignment="1">
      <alignment horizontal="center" vertical="center"/>
    </xf>
    <xf numFmtId="11" fontId="13" fillId="10" borderId="11" xfId="1" applyNumberFormat="1" applyFont="1" applyFill="1" applyBorder="1" applyAlignment="1">
      <alignment horizontal="center" vertical="center"/>
    </xf>
    <xf numFmtId="0" fontId="13" fillId="10" borderId="11" xfId="1" quotePrefix="1" applyNumberFormat="1" applyFont="1" applyFill="1" applyBorder="1" applyAlignment="1">
      <alignment horizontal="center" vertical="center"/>
    </xf>
    <xf numFmtId="0" fontId="13" fillId="10" borderId="11" xfId="1" applyNumberFormat="1" applyFont="1" applyFill="1" applyBorder="1" applyAlignment="1">
      <alignment horizontal="center" wrapText="1"/>
    </xf>
    <xf numFmtId="164" fontId="13" fillId="10" borderId="11" xfId="1" applyNumberFormat="1" applyFont="1" applyFill="1" applyBorder="1" applyAlignment="1">
      <alignment horizontal="center"/>
    </xf>
    <xf numFmtId="3" fontId="13" fillId="10" borderId="11" xfId="1" applyNumberFormat="1" applyFont="1" applyFill="1" applyBorder="1" applyAlignment="1">
      <alignment horizontal="center" wrapText="1"/>
    </xf>
    <xf numFmtId="3" fontId="13" fillId="10" borderId="11" xfId="1" applyNumberFormat="1" applyFont="1" applyFill="1" applyBorder="1" applyAlignment="1">
      <alignment horizontal="center"/>
    </xf>
    <xf numFmtId="4" fontId="13" fillId="10" borderId="11" xfId="1" applyNumberFormat="1" applyFont="1" applyFill="1" applyBorder="1" applyAlignment="1">
      <alignment horizontal="center"/>
    </xf>
    <xf numFmtId="49" fontId="16" fillId="10" borderId="11" xfId="1" applyNumberFormat="1" applyFont="1" applyFill="1" applyBorder="1" applyAlignment="1">
      <alignment horizontal="center" wrapText="1"/>
    </xf>
    <xf numFmtId="0" fontId="13" fillId="10" borderId="17" xfId="1" applyNumberFormat="1" applyFont="1" applyFill="1" applyBorder="1" applyAlignment="1">
      <alignment horizontal="center"/>
    </xf>
    <xf numFmtId="0" fontId="13" fillId="10" borderId="16" xfId="1" applyNumberFormat="1" applyFont="1" applyFill="1" applyBorder="1" applyAlignment="1">
      <alignment horizontal="center"/>
    </xf>
    <xf numFmtId="0" fontId="13" fillId="10" borderId="18" xfId="1" applyNumberFormat="1" applyFont="1" applyFill="1" applyBorder="1" applyAlignment="1">
      <alignment horizontal="center"/>
    </xf>
    <xf numFmtId="0" fontId="13" fillId="6" borderId="19" xfId="1" applyNumberFormat="1" applyFont="1" applyFill="1" applyBorder="1" applyAlignment="1">
      <alignment horizontal="left" wrapText="1"/>
    </xf>
    <xf numFmtId="0" fontId="22" fillId="0" borderId="7" xfId="1" applyNumberFormat="1" applyFont="1" applyBorder="1" applyAlignment="1"/>
    <xf numFmtId="0" fontId="20" fillId="0" borderId="7" xfId="1" applyNumberFormat="1" applyFont="1" applyBorder="1" applyAlignment="1"/>
    <xf numFmtId="0" fontId="15" fillId="0" borderId="7" xfId="1" applyNumberFormat="1" applyFont="1" applyBorder="1" applyAlignment="1"/>
    <xf numFmtId="0" fontId="0" fillId="0" borderId="0" xfId="0" applyAlignment="1">
      <alignment horizontal="left"/>
    </xf>
    <xf numFmtId="0" fontId="10" fillId="0" borderId="0" xfId="0" applyFont="1" applyAlignment="1">
      <alignment horizontal="left"/>
    </xf>
    <xf numFmtId="0" fontId="0" fillId="0" borderId="0" xfId="0" applyNumberFormat="1" applyAlignment="1">
      <alignment horizontal="center"/>
    </xf>
    <xf numFmtId="0" fontId="10" fillId="0" borderId="0" xfId="0" applyFont="1" applyAlignment="1">
      <alignment horizontal="right"/>
    </xf>
    <xf numFmtId="167" fontId="10" fillId="0" borderId="0" xfId="0" applyNumberFormat="1" applyFont="1" applyAlignment="1">
      <alignment horizontal="center"/>
    </xf>
    <xf numFmtId="0" fontId="10" fillId="0" borderId="0" xfId="0" applyNumberFormat="1" applyFont="1" applyAlignment="1">
      <alignment horizontal="center"/>
    </xf>
    <xf numFmtId="168" fontId="10" fillId="0" borderId="0" xfId="0" applyNumberFormat="1" applyFont="1" applyAlignment="1">
      <alignment horizontal="center"/>
    </xf>
    <xf numFmtId="1" fontId="0" fillId="0" borderId="0" xfId="0" applyNumberFormat="1"/>
    <xf numFmtId="9" fontId="10" fillId="0" borderId="0" xfId="0" applyNumberFormat="1" applyFont="1" applyAlignment="1">
      <alignment horizontal="center"/>
    </xf>
    <xf numFmtId="168" fontId="0" fillId="0" borderId="0" xfId="0" applyNumberFormat="1"/>
    <xf numFmtId="0" fontId="0" fillId="0" borderId="21" xfId="0" applyBorder="1"/>
    <xf numFmtId="0" fontId="0" fillId="0" borderId="1" xfId="0" applyBorder="1" applyAlignment="1">
      <alignment horizontal="left"/>
    </xf>
    <xf numFmtId="0" fontId="0" fillId="0" borderId="1" xfId="0" applyBorder="1"/>
    <xf numFmtId="0" fontId="0" fillId="0" borderId="23" xfId="0" applyBorder="1"/>
    <xf numFmtId="0" fontId="0" fillId="0" borderId="24" xfId="0" applyBorder="1" applyAlignment="1">
      <alignment horizontal="left"/>
    </xf>
    <xf numFmtId="0" fontId="0" fillId="0" borderId="24" xfId="0" applyBorder="1"/>
    <xf numFmtId="0" fontId="0" fillId="0" borderId="26" xfId="0" applyBorder="1"/>
    <xf numFmtId="0" fontId="0" fillId="0" borderId="29" xfId="0" applyBorder="1" applyAlignment="1">
      <alignment horizontal="left"/>
    </xf>
    <xf numFmtId="0" fontId="0" fillId="0" borderId="29" xfId="0" applyBorder="1"/>
    <xf numFmtId="0" fontId="0" fillId="0" borderId="30" xfId="0" applyBorder="1"/>
    <xf numFmtId="0" fontId="0" fillId="0" borderId="31" xfId="0" applyBorder="1" applyAlignment="1">
      <alignment horizontal="left"/>
    </xf>
    <xf numFmtId="0" fontId="0" fillId="0" borderId="31" xfId="0" applyBorder="1"/>
    <xf numFmtId="0" fontId="10" fillId="0" borderId="27" xfId="0" applyFont="1" applyBorder="1" applyAlignment="1">
      <alignment horizontal="center"/>
    </xf>
    <xf numFmtId="0" fontId="10" fillId="0" borderId="28" xfId="0" applyFont="1" applyBorder="1" applyAlignment="1">
      <alignment horizontal="center"/>
    </xf>
    <xf numFmtId="0" fontId="0" fillId="11" borderId="29" xfId="0" applyFill="1" applyBorder="1"/>
    <xf numFmtId="0" fontId="10" fillId="11" borderId="33" xfId="0" applyFont="1" applyFill="1" applyBorder="1" applyAlignment="1">
      <alignment horizontal="center"/>
    </xf>
    <xf numFmtId="0" fontId="0" fillId="11" borderId="33" xfId="0" applyFill="1" applyBorder="1"/>
    <xf numFmtId="0" fontId="0" fillId="11" borderId="34" xfId="0" applyFill="1" applyBorder="1"/>
    <xf numFmtId="0" fontId="10" fillId="2" borderId="32" xfId="0" applyFont="1" applyFill="1" applyBorder="1" applyAlignment="1">
      <alignment horizontal="center"/>
    </xf>
    <xf numFmtId="0" fontId="10" fillId="2" borderId="33" xfId="0" applyFont="1" applyFill="1" applyBorder="1" applyAlignment="1">
      <alignment horizontal="center"/>
    </xf>
    <xf numFmtId="0" fontId="10" fillId="2" borderId="28" xfId="0" applyFont="1" applyFill="1" applyBorder="1" applyAlignment="1">
      <alignment horizontal="center"/>
    </xf>
    <xf numFmtId="11" fontId="0" fillId="2" borderId="1" xfId="0" applyNumberFormat="1" applyFill="1" applyBorder="1" applyAlignment="1">
      <alignment horizontal="center"/>
    </xf>
    <xf numFmtId="0" fontId="0" fillId="2" borderId="1" xfId="0" applyNumberFormat="1" applyFill="1" applyBorder="1" applyAlignment="1">
      <alignment horizontal="center"/>
    </xf>
    <xf numFmtId="11" fontId="0" fillId="2" borderId="24" xfId="0" applyNumberFormat="1" applyFill="1" applyBorder="1" applyAlignment="1">
      <alignment horizontal="center"/>
    </xf>
    <xf numFmtId="0" fontId="0" fillId="2" borderId="24" xfId="0" applyNumberFormat="1" applyFill="1" applyBorder="1" applyAlignment="1">
      <alignment horizontal="center"/>
    </xf>
    <xf numFmtId="0" fontId="10" fillId="4" borderId="32" xfId="0" applyFont="1" applyFill="1" applyBorder="1" applyAlignment="1">
      <alignment horizontal="center"/>
    </xf>
    <xf numFmtId="0" fontId="10" fillId="4" borderId="33" xfId="0" applyFont="1" applyFill="1" applyBorder="1" applyAlignment="1">
      <alignment horizontal="center"/>
    </xf>
    <xf numFmtId="0" fontId="10" fillId="4" borderId="28" xfId="0" applyFont="1" applyFill="1" applyBorder="1" applyAlignment="1">
      <alignment horizontal="center"/>
    </xf>
    <xf numFmtId="11" fontId="0" fillId="4" borderId="1" xfId="0" applyNumberFormat="1" applyFill="1" applyBorder="1" applyAlignment="1">
      <alignment horizontal="center"/>
    </xf>
    <xf numFmtId="1" fontId="0" fillId="4" borderId="1" xfId="0" applyNumberFormat="1" applyFill="1" applyBorder="1" applyAlignment="1">
      <alignment horizontal="center"/>
    </xf>
    <xf numFmtId="11" fontId="0" fillId="4" borderId="24" xfId="0" applyNumberFormat="1" applyFill="1" applyBorder="1" applyAlignment="1">
      <alignment horizontal="center"/>
    </xf>
    <xf numFmtId="0" fontId="10" fillId="12" borderId="32" xfId="0" applyFont="1" applyFill="1" applyBorder="1" applyAlignment="1">
      <alignment horizontal="center"/>
    </xf>
    <xf numFmtId="0" fontId="10" fillId="12" borderId="28" xfId="0" applyFont="1" applyFill="1" applyBorder="1" applyAlignment="1">
      <alignment horizontal="center"/>
    </xf>
    <xf numFmtId="0" fontId="10" fillId="3" borderId="32" xfId="0" applyFont="1" applyFill="1" applyBorder="1" applyAlignment="1">
      <alignment horizontal="center"/>
    </xf>
    <xf numFmtId="0" fontId="10" fillId="3" borderId="33" xfId="0" applyFont="1" applyFill="1" applyBorder="1" applyAlignment="1">
      <alignment horizontal="center"/>
    </xf>
    <xf numFmtId="0" fontId="10" fillId="3" borderId="28" xfId="0" applyFont="1" applyFill="1" applyBorder="1" applyAlignment="1">
      <alignment horizontal="center"/>
    </xf>
    <xf numFmtId="11" fontId="0" fillId="3" borderId="1" xfId="0" applyNumberFormat="1" applyFill="1" applyBorder="1" applyAlignment="1">
      <alignment horizontal="center"/>
    </xf>
    <xf numFmtId="0" fontId="0" fillId="3" borderId="1" xfId="0" applyNumberFormat="1" applyFill="1" applyBorder="1" applyAlignment="1">
      <alignment horizontal="center"/>
    </xf>
    <xf numFmtId="1" fontId="0" fillId="3" borderId="1" xfId="0" applyNumberFormat="1" applyFill="1" applyBorder="1" applyAlignment="1">
      <alignment horizontal="center"/>
    </xf>
    <xf numFmtId="11" fontId="0" fillId="3" borderId="24" xfId="0" applyNumberFormat="1" applyFill="1" applyBorder="1" applyAlignment="1">
      <alignment horizontal="center"/>
    </xf>
    <xf numFmtId="0" fontId="0" fillId="3" borderId="24" xfId="0" applyNumberForma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167" fontId="0" fillId="4" borderId="1" xfId="0" applyNumberFormat="1" applyFill="1" applyBorder="1" applyAlignment="1">
      <alignment horizontal="center"/>
    </xf>
    <xf numFmtId="0" fontId="0" fillId="4" borderId="24" xfId="0" applyFill="1" applyBorder="1" applyAlignment="1">
      <alignment horizontal="center"/>
    </xf>
    <xf numFmtId="0" fontId="0" fillId="12" borderId="36" xfId="0" applyFill="1" applyBorder="1"/>
    <xf numFmtId="0" fontId="0" fillId="12" borderId="37" xfId="0" applyFill="1" applyBorder="1"/>
    <xf numFmtId="0" fontId="0" fillId="12" borderId="38" xfId="0" applyFill="1" applyBorder="1"/>
    <xf numFmtId="0" fontId="0" fillId="12" borderId="39" xfId="0" applyFill="1" applyBorder="1"/>
    <xf numFmtId="0" fontId="10" fillId="12" borderId="35" xfId="0" applyFont="1" applyFill="1" applyBorder="1" applyAlignment="1">
      <alignment horizontal="center"/>
    </xf>
    <xf numFmtId="9" fontId="0" fillId="12" borderId="1" xfId="0" applyNumberFormat="1" applyFill="1" applyBorder="1" applyAlignment="1">
      <alignment horizontal="center"/>
    </xf>
    <xf numFmtId="9" fontId="0" fillId="12" borderId="22" xfId="0" applyNumberFormat="1" applyFill="1" applyBorder="1" applyAlignment="1">
      <alignment horizontal="center"/>
    </xf>
    <xf numFmtId="9" fontId="0" fillId="12" borderId="24" xfId="0" applyNumberFormat="1" applyFill="1" applyBorder="1" applyAlignment="1">
      <alignment horizontal="center"/>
    </xf>
    <xf numFmtId="9" fontId="0" fillId="12" borderId="25" xfId="0" applyNumberFormat="1" applyFill="1" applyBorder="1" applyAlignment="1">
      <alignment horizontal="center"/>
    </xf>
    <xf numFmtId="0" fontId="24" fillId="0" borderId="0" xfId="0" applyFont="1"/>
    <xf numFmtId="1" fontId="10" fillId="0" borderId="0" xfId="0" applyNumberFormat="1" applyFont="1" applyAlignment="1">
      <alignment horizontal="center"/>
    </xf>
    <xf numFmtId="169" fontId="10" fillId="0" borderId="0" xfId="0" applyNumberFormat="1" applyFont="1" applyAlignment="1">
      <alignment horizontal="center"/>
    </xf>
    <xf numFmtId="166" fontId="0" fillId="2" borderId="1" xfId="0" applyNumberFormat="1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167" fontId="0" fillId="2" borderId="1" xfId="0" applyNumberFormat="1" applyFill="1" applyBorder="1" applyAlignment="1">
      <alignment horizontal="center"/>
    </xf>
    <xf numFmtId="2" fontId="0" fillId="3" borderId="1" xfId="0" applyNumberFormat="1" applyFill="1" applyBorder="1" applyAlignment="1">
      <alignment horizontal="center"/>
    </xf>
    <xf numFmtId="167" fontId="0" fillId="3" borderId="1" xfId="0" applyNumberFormat="1" applyFill="1" applyBorder="1" applyAlignment="1">
      <alignment horizontal="center"/>
    </xf>
    <xf numFmtId="166" fontId="0" fillId="4" borderId="1" xfId="0" applyNumberFormat="1" applyFill="1" applyBorder="1" applyAlignment="1">
      <alignment horizontal="center"/>
    </xf>
    <xf numFmtId="2" fontId="0" fillId="4" borderId="1" xfId="0" applyNumberFormat="1" applyFill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3" fillId="4" borderId="1" xfId="0" applyFont="1" applyFill="1" applyBorder="1" applyAlignment="1">
      <alignment horizontal="left"/>
    </xf>
    <xf numFmtId="0" fontId="10" fillId="0" borderId="0" xfId="0" applyFont="1" applyAlignment="1">
      <alignment horizontal="center"/>
    </xf>
    <xf numFmtId="0" fontId="10" fillId="2" borderId="20" xfId="0" applyFont="1" applyFill="1" applyBorder="1" applyAlignment="1">
      <alignment horizontal="center"/>
    </xf>
    <xf numFmtId="0" fontId="10" fillId="3" borderId="20" xfId="0" applyFont="1" applyFill="1" applyBorder="1" applyAlignment="1">
      <alignment horizontal="center"/>
    </xf>
    <xf numFmtId="0" fontId="10" fillId="4" borderId="20" xfId="0" applyFont="1" applyFill="1" applyBorder="1" applyAlignment="1">
      <alignment horizontal="center"/>
    </xf>
    <xf numFmtId="0" fontId="10" fillId="12" borderId="28" xfId="0" applyFont="1" applyFill="1" applyBorder="1" applyAlignment="1">
      <alignment horizontal="center"/>
    </xf>
    <xf numFmtId="0" fontId="10" fillId="12" borderId="35" xfId="0" applyFont="1" applyFill="1" applyBorder="1" applyAlignment="1">
      <alignment horizontal="center"/>
    </xf>
    <xf numFmtId="0" fontId="10" fillId="0" borderId="0" xfId="0" applyFont="1" applyAlignment="1">
      <alignment horizontal="center"/>
    </xf>
    <xf numFmtId="0" fontId="0" fillId="13" borderId="0" xfId="0" applyFill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P23"/>
  <sheetViews>
    <sheetView tabSelected="1" zoomScale="96" zoomScaleNormal="96" workbookViewId="0">
      <selection activeCell="O17" sqref="O17"/>
    </sheetView>
  </sheetViews>
  <sheetFormatPr defaultColWidth="9.140625" defaultRowHeight="12.75" x14ac:dyDescent="0.2"/>
  <cols>
    <col min="1" max="1" width="14.42578125" style="1" customWidth="1"/>
    <col min="2" max="2" width="26.85546875" style="1" customWidth="1"/>
    <col min="3" max="3" width="12.42578125" style="1" bestFit="1" customWidth="1"/>
    <col min="4" max="4" width="24.5703125" style="1" customWidth="1"/>
    <col min="5" max="5" width="13.5703125" style="1" customWidth="1"/>
    <col min="6" max="6" width="14.140625" style="1" customWidth="1"/>
    <col min="7" max="7" width="16.7109375" style="1" customWidth="1"/>
    <col min="8" max="8" width="11.42578125" style="1" customWidth="1"/>
    <col min="9" max="9" width="7" style="1" customWidth="1"/>
    <col min="10" max="10" width="13.5703125" style="1" customWidth="1"/>
    <col min="11" max="11" width="15.28515625" style="1" customWidth="1"/>
    <col min="12" max="15" width="9.140625" style="1"/>
    <col min="16" max="16" width="33.140625" style="1" bestFit="1" customWidth="1"/>
    <col min="17" max="17" width="5.28515625" style="1" customWidth="1"/>
    <col min="18" max="16384" width="9.140625" style="1"/>
  </cols>
  <sheetData>
    <row r="1" spans="1:16" x14ac:dyDescent="0.2">
      <c r="A1" s="21" t="s">
        <v>47</v>
      </c>
    </row>
    <row r="2" spans="1:16" ht="63.75" customHeight="1" thickBot="1" x14ac:dyDescent="0.25">
      <c r="A2" s="1" t="s">
        <v>15</v>
      </c>
      <c r="B2" s="2" t="s">
        <v>0</v>
      </c>
      <c r="C2" s="3" t="s">
        <v>1</v>
      </c>
      <c r="D2" s="4" t="s">
        <v>2</v>
      </c>
      <c r="E2" s="5" t="s">
        <v>3</v>
      </c>
      <c r="F2" s="5" t="s">
        <v>4</v>
      </c>
      <c r="G2" s="20" t="s">
        <v>5</v>
      </c>
      <c r="H2" s="6" t="s">
        <v>6</v>
      </c>
      <c r="I2" s="6" t="s">
        <v>7</v>
      </c>
      <c r="J2" s="6" t="s">
        <v>8</v>
      </c>
      <c r="K2" s="6" t="s">
        <v>9</v>
      </c>
      <c r="L2" s="7" t="s">
        <v>10</v>
      </c>
      <c r="M2" s="7" t="s">
        <v>11</v>
      </c>
      <c r="N2" s="7" t="s">
        <v>12</v>
      </c>
      <c r="O2" s="7" t="s">
        <v>13</v>
      </c>
      <c r="P2" s="7" t="s">
        <v>14</v>
      </c>
    </row>
    <row r="3" spans="1:16" ht="13.5" thickTop="1" x14ac:dyDescent="0.2">
      <c r="B3" s="15" t="s">
        <v>19</v>
      </c>
      <c r="C3" s="16"/>
      <c r="D3" s="16"/>
      <c r="E3" s="19"/>
      <c r="F3" s="19"/>
      <c r="G3" s="16"/>
      <c r="H3" s="16"/>
      <c r="I3" s="16"/>
      <c r="J3" s="19"/>
      <c r="K3" s="19"/>
      <c r="L3" s="16"/>
      <c r="M3" s="16"/>
      <c r="N3" s="16"/>
      <c r="O3" s="16"/>
      <c r="P3" s="17"/>
    </row>
    <row r="4" spans="1:16" x14ac:dyDescent="0.2">
      <c r="A4" s="1" t="s">
        <v>38</v>
      </c>
      <c r="B4" s="11" t="s">
        <v>20</v>
      </c>
      <c r="C4" s="13" t="s">
        <v>38</v>
      </c>
      <c r="D4" s="12" t="s">
        <v>17</v>
      </c>
      <c r="E4" s="18">
        <v>24</v>
      </c>
      <c r="F4" s="18">
        <v>2.9</v>
      </c>
      <c r="G4" s="8">
        <v>2.9</v>
      </c>
      <c r="H4" s="9">
        <v>0.26</v>
      </c>
      <c r="I4" s="9" t="s">
        <v>48</v>
      </c>
      <c r="J4" s="9">
        <v>0.45</v>
      </c>
      <c r="K4" s="9">
        <v>2.1999999999999999E-2</v>
      </c>
      <c r="L4" s="10" t="s">
        <v>185</v>
      </c>
      <c r="M4" s="10" t="s">
        <v>185</v>
      </c>
      <c r="N4" s="10">
        <v>0.75</v>
      </c>
      <c r="O4" s="10">
        <v>0.75</v>
      </c>
      <c r="P4" s="217" t="s">
        <v>182</v>
      </c>
    </row>
    <row r="5" spans="1:16" x14ac:dyDescent="0.2">
      <c r="A5" s="1" t="s">
        <v>39</v>
      </c>
      <c r="B5" s="11" t="s">
        <v>21</v>
      </c>
      <c r="C5" s="13" t="s">
        <v>39</v>
      </c>
      <c r="D5" s="12">
        <v>3</v>
      </c>
      <c r="E5" s="18">
        <v>40</v>
      </c>
      <c r="F5" s="18">
        <v>2.9</v>
      </c>
      <c r="G5" s="8">
        <v>2.9</v>
      </c>
      <c r="H5" s="9">
        <v>0.26</v>
      </c>
      <c r="I5" s="9" t="s">
        <v>48</v>
      </c>
      <c r="J5" s="9">
        <v>3.5</v>
      </c>
      <c r="K5" s="9">
        <v>0.17</v>
      </c>
      <c r="L5" s="10" t="s">
        <v>185</v>
      </c>
      <c r="M5" s="10" t="s">
        <v>185</v>
      </c>
      <c r="N5" s="10">
        <v>0.75</v>
      </c>
      <c r="O5" s="10">
        <v>0.75</v>
      </c>
      <c r="P5" s="217" t="s">
        <v>182</v>
      </c>
    </row>
    <row r="6" spans="1:16" x14ac:dyDescent="0.2">
      <c r="A6" s="1" t="s">
        <v>40</v>
      </c>
      <c r="B6" s="11" t="s">
        <v>22</v>
      </c>
      <c r="C6" s="13" t="s">
        <v>40</v>
      </c>
      <c r="D6" s="12" t="s">
        <v>17</v>
      </c>
      <c r="E6" s="18" t="s">
        <v>132</v>
      </c>
      <c r="F6" s="18">
        <v>0.56000000000000005</v>
      </c>
      <c r="G6" s="8">
        <v>0.56000000000000005</v>
      </c>
      <c r="H6" s="9">
        <v>4.9000000000000002E-2</v>
      </c>
      <c r="I6" s="9" t="s">
        <v>48</v>
      </c>
      <c r="J6" s="9">
        <v>2.3E-3</v>
      </c>
      <c r="K6" s="9">
        <v>1.2E-4</v>
      </c>
      <c r="L6" s="10" t="s">
        <v>185</v>
      </c>
      <c r="M6" s="10">
        <v>29</v>
      </c>
      <c r="N6" s="10">
        <v>6</v>
      </c>
      <c r="O6" s="10">
        <v>6</v>
      </c>
      <c r="P6" s="217" t="s">
        <v>183</v>
      </c>
    </row>
    <row r="7" spans="1:16" x14ac:dyDescent="0.2">
      <c r="A7" s="1" t="s">
        <v>41</v>
      </c>
      <c r="B7" s="11" t="s">
        <v>23</v>
      </c>
      <c r="C7" s="13" t="s">
        <v>41</v>
      </c>
      <c r="D7" s="12" t="s">
        <v>17</v>
      </c>
      <c r="E7" s="18" t="s">
        <v>132</v>
      </c>
      <c r="F7" s="18" t="s">
        <v>132</v>
      </c>
      <c r="G7" s="18" t="s">
        <v>132</v>
      </c>
      <c r="H7" s="9"/>
      <c r="I7" s="9"/>
      <c r="J7" s="9" t="s">
        <v>17</v>
      </c>
      <c r="K7" s="9" t="s">
        <v>17</v>
      </c>
      <c r="L7" s="10" t="s">
        <v>185</v>
      </c>
      <c r="M7" s="10">
        <v>29</v>
      </c>
      <c r="N7" s="10">
        <v>6</v>
      </c>
      <c r="O7" s="10">
        <v>6</v>
      </c>
      <c r="P7" s="217" t="s">
        <v>183</v>
      </c>
    </row>
    <row r="8" spans="1:16" x14ac:dyDescent="0.2">
      <c r="A8" s="1" t="s">
        <v>42</v>
      </c>
      <c r="B8" s="11" t="s">
        <v>24</v>
      </c>
      <c r="C8" s="13" t="s">
        <v>42</v>
      </c>
      <c r="D8" s="12" t="s">
        <v>17</v>
      </c>
      <c r="E8" s="18">
        <v>2.4</v>
      </c>
      <c r="F8" s="18">
        <v>5.8999999999999997E-2</v>
      </c>
      <c r="G8" s="8">
        <v>5.8999999999999997E-2</v>
      </c>
      <c r="H8" s="9">
        <v>2.5999999999999999E-3</v>
      </c>
      <c r="I8" s="9" t="s">
        <v>48</v>
      </c>
      <c r="J8" s="9">
        <v>2.5000000000000001E-3</v>
      </c>
      <c r="K8" s="9">
        <v>1.2999999999999999E-4</v>
      </c>
      <c r="L8" s="10" t="s">
        <v>185</v>
      </c>
      <c r="M8" s="10" t="s">
        <v>185</v>
      </c>
      <c r="N8" s="10">
        <v>0.1</v>
      </c>
      <c r="O8" s="10">
        <v>0.1</v>
      </c>
      <c r="P8" s="217"/>
    </row>
    <row r="9" spans="1:16" x14ac:dyDescent="0.2">
      <c r="A9" s="1" t="s">
        <v>43</v>
      </c>
      <c r="B9" s="11" t="s">
        <v>25</v>
      </c>
      <c r="C9" s="13" t="s">
        <v>43</v>
      </c>
      <c r="D9" s="12" t="s">
        <v>17</v>
      </c>
      <c r="E9" s="18" t="s">
        <v>132</v>
      </c>
      <c r="F9" s="18" t="s">
        <v>132</v>
      </c>
      <c r="G9" s="18" t="s">
        <v>132</v>
      </c>
      <c r="H9" s="9"/>
      <c r="I9" s="9"/>
      <c r="J9" s="9" t="s">
        <v>17</v>
      </c>
      <c r="K9" s="9" t="s">
        <v>17</v>
      </c>
      <c r="L9" s="10" t="s">
        <v>185</v>
      </c>
      <c r="M9" s="10" t="s">
        <v>185</v>
      </c>
      <c r="N9" s="10" t="s">
        <v>185</v>
      </c>
      <c r="O9" s="10">
        <v>4</v>
      </c>
      <c r="P9" s="217"/>
    </row>
    <row r="10" spans="1:16" x14ac:dyDescent="0.2">
      <c r="A10" s="1" t="s">
        <v>44</v>
      </c>
      <c r="B10" s="11" t="s">
        <v>26</v>
      </c>
      <c r="C10" s="13" t="s">
        <v>44</v>
      </c>
      <c r="D10" s="12" t="s">
        <v>17</v>
      </c>
      <c r="E10" s="18">
        <v>4</v>
      </c>
      <c r="F10" s="18">
        <v>6.3E-2</v>
      </c>
      <c r="G10" s="8">
        <v>6.3E-2</v>
      </c>
      <c r="H10" s="9">
        <v>5.4999999999999997E-3</v>
      </c>
      <c r="I10" s="9" t="s">
        <v>48</v>
      </c>
      <c r="J10" s="9">
        <v>2.8E-3</v>
      </c>
      <c r="K10" s="9">
        <v>1.3999999999999999E-4</v>
      </c>
      <c r="L10" s="10" t="s">
        <v>185</v>
      </c>
      <c r="M10" s="10" t="s">
        <v>185</v>
      </c>
      <c r="N10" s="10">
        <v>7.0000000000000007E-2</v>
      </c>
      <c r="O10" s="10">
        <v>7.0000000000000007E-2</v>
      </c>
      <c r="P10" s="217"/>
    </row>
    <row r="11" spans="1:16" x14ac:dyDescent="0.2">
      <c r="A11" s="1" t="s">
        <v>45</v>
      </c>
      <c r="B11" s="11" t="s">
        <v>27</v>
      </c>
      <c r="C11" s="13" t="s">
        <v>45</v>
      </c>
      <c r="D11" s="12" t="s">
        <v>17</v>
      </c>
      <c r="E11" s="18">
        <v>24</v>
      </c>
      <c r="F11" s="18" t="s">
        <v>132</v>
      </c>
      <c r="G11" s="8">
        <v>24</v>
      </c>
      <c r="H11" s="9">
        <v>2</v>
      </c>
      <c r="I11" s="9" t="s">
        <v>181</v>
      </c>
      <c r="J11" s="9">
        <v>0.44</v>
      </c>
      <c r="K11" s="9">
        <v>2.1999999999999999E-2</v>
      </c>
      <c r="L11" s="10" t="s">
        <v>185</v>
      </c>
      <c r="M11" s="10" t="s">
        <v>185</v>
      </c>
      <c r="N11" s="10">
        <v>0.2</v>
      </c>
      <c r="O11" s="10">
        <v>0.2</v>
      </c>
      <c r="P11" s="217"/>
    </row>
    <row r="12" spans="1:16" x14ac:dyDescent="0.2">
      <c r="A12" s="1" t="s">
        <v>46</v>
      </c>
      <c r="B12" s="11" t="s">
        <v>28</v>
      </c>
      <c r="C12" s="13" t="s">
        <v>46</v>
      </c>
      <c r="D12" s="12" t="s">
        <v>17</v>
      </c>
      <c r="E12" s="18" t="s">
        <v>132</v>
      </c>
      <c r="F12" s="18" t="s">
        <v>132</v>
      </c>
      <c r="G12" s="18" t="s">
        <v>132</v>
      </c>
      <c r="H12" s="9"/>
      <c r="I12" s="9"/>
      <c r="J12" s="9" t="s">
        <v>17</v>
      </c>
      <c r="K12" s="9" t="s">
        <v>17</v>
      </c>
      <c r="L12" s="10" t="s">
        <v>185</v>
      </c>
      <c r="M12" s="10" t="s">
        <v>185</v>
      </c>
      <c r="N12" s="10">
        <v>0.01</v>
      </c>
      <c r="O12" s="10">
        <v>0.01</v>
      </c>
      <c r="P12" s="217"/>
    </row>
    <row r="14" spans="1:16" x14ac:dyDescent="0.2">
      <c r="B14" s="14" t="s">
        <v>16</v>
      </c>
    </row>
    <row r="15" spans="1:16" ht="15" x14ac:dyDescent="0.25">
      <c r="G15"/>
      <c r="H15" s="22"/>
      <c r="I15" s="22"/>
      <c r="J15" s="23"/>
      <c r="K15" s="22"/>
      <c r="L15" s="22"/>
    </row>
    <row r="16" spans="1:16" ht="15" x14ac:dyDescent="0.25">
      <c r="B16" s="1" t="s">
        <v>176</v>
      </c>
      <c r="G16"/>
      <c r="H16" s="22"/>
      <c r="I16" s="22"/>
      <c r="J16" s="23"/>
      <c r="K16" s="22"/>
      <c r="L16" s="22"/>
    </row>
    <row r="17" spans="2:12" ht="15" x14ac:dyDescent="0.25">
      <c r="B17" s="1" t="s">
        <v>18</v>
      </c>
      <c r="G17"/>
      <c r="H17" s="22"/>
      <c r="I17" s="22"/>
      <c r="J17" s="23"/>
      <c r="K17" s="22"/>
      <c r="L17" s="22"/>
    </row>
    <row r="18" spans="2:12" ht="15" x14ac:dyDescent="0.25">
      <c r="B18" s="1" t="s">
        <v>177</v>
      </c>
      <c r="G18"/>
      <c r="H18" s="22"/>
      <c r="I18" s="22"/>
      <c r="J18" s="23"/>
      <c r="K18" s="22"/>
      <c r="L18" s="22"/>
    </row>
    <row r="19" spans="2:12" ht="15" x14ac:dyDescent="0.25">
      <c r="G19" s="24"/>
      <c r="H19" s="215"/>
      <c r="I19" s="215"/>
      <c r="J19" s="150"/>
      <c r="K19" s="215"/>
      <c r="L19" s="215"/>
    </row>
    <row r="20" spans="2:12" ht="15" x14ac:dyDescent="0.25">
      <c r="G20"/>
      <c r="H20" s="22"/>
      <c r="I20" s="22"/>
      <c r="J20" s="23"/>
      <c r="K20" s="22"/>
      <c r="L20" s="22"/>
    </row>
    <row r="21" spans="2:12" ht="15" x14ac:dyDescent="0.25">
      <c r="G21" s="24"/>
      <c r="H21" s="215"/>
      <c r="I21" s="215"/>
      <c r="J21" s="150"/>
      <c r="K21" s="215"/>
      <c r="L21" s="215"/>
    </row>
    <row r="22" spans="2:12" ht="15" x14ac:dyDescent="0.25">
      <c r="G22"/>
      <c r="H22" s="22"/>
      <c r="I22" s="22"/>
      <c r="J22" s="23"/>
      <c r="K22" s="22"/>
      <c r="L22" s="22"/>
    </row>
    <row r="23" spans="2:12" ht="15" x14ac:dyDescent="0.25">
      <c r="G23"/>
      <c r="H23" s="22"/>
      <c r="I23" s="22"/>
      <c r="J23" s="23"/>
      <c r="K23" s="22"/>
      <c r="L23" s="22"/>
    </row>
  </sheetData>
  <pageMargins left="0.7" right="0.7" top="0.75" bottom="0.75" header="0.3" footer="0.3"/>
  <pageSetup paperSize="3" scale="83" fitToHeight="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P16"/>
  <sheetViews>
    <sheetView workbookViewId="0">
      <selection activeCell="G26" sqref="G26"/>
    </sheetView>
  </sheetViews>
  <sheetFormatPr defaultRowHeight="15" x14ac:dyDescent="0.25"/>
  <cols>
    <col min="2" max="2" width="20.7109375" customWidth="1"/>
    <col min="3" max="3" width="15" style="22" customWidth="1"/>
    <col min="4" max="7" width="9.140625" style="22"/>
    <col min="8" max="8" width="16.28515625" style="22" customWidth="1"/>
    <col min="9" max="10" width="9.140625" style="22"/>
    <col min="11" max="11" width="8.85546875" style="22"/>
    <col min="12" max="12" width="9.140625" style="22"/>
    <col min="13" max="13" width="8.85546875" style="22"/>
    <col min="14" max="16" width="9.140625" style="22"/>
  </cols>
  <sheetData>
    <row r="3" spans="1:16" x14ac:dyDescent="0.25">
      <c r="B3" s="224" t="s">
        <v>36</v>
      </c>
      <c r="C3" s="224"/>
      <c r="D3" s="224"/>
      <c r="E3" s="224"/>
      <c r="F3" s="224"/>
      <c r="G3" s="224"/>
    </row>
    <row r="4" spans="1:16" x14ac:dyDescent="0.25">
      <c r="B4" s="224" t="s">
        <v>37</v>
      </c>
      <c r="C4" s="224"/>
      <c r="D4" s="224"/>
      <c r="E4" s="224"/>
      <c r="F4" s="224"/>
      <c r="G4" s="224"/>
    </row>
    <row r="5" spans="1:16" x14ac:dyDescent="0.25">
      <c r="H5" s="26" t="s">
        <v>163</v>
      </c>
      <c r="I5" s="224" t="s">
        <v>164</v>
      </c>
      <c r="J5" s="224"/>
      <c r="K5" s="216"/>
    </row>
    <row r="6" spans="1:16" x14ac:dyDescent="0.25">
      <c r="B6" s="24"/>
      <c r="C6" s="25"/>
      <c r="D6" s="25"/>
      <c r="E6" s="25"/>
      <c r="F6" s="25" t="s">
        <v>31</v>
      </c>
      <c r="G6" s="25" t="s">
        <v>32</v>
      </c>
      <c r="H6" s="26" t="s">
        <v>144</v>
      </c>
      <c r="I6" s="26" t="s">
        <v>165</v>
      </c>
      <c r="J6" s="26" t="s">
        <v>166</v>
      </c>
      <c r="K6" s="216" t="s">
        <v>186</v>
      </c>
      <c r="L6" s="26"/>
      <c r="M6" s="215"/>
      <c r="N6" s="224" t="s">
        <v>168</v>
      </c>
      <c r="O6" s="224"/>
    </row>
    <row r="7" spans="1:16" x14ac:dyDescent="0.25">
      <c r="B7" s="25" t="s">
        <v>29</v>
      </c>
      <c r="C7" s="25" t="s">
        <v>34</v>
      </c>
      <c r="D7" s="25" t="s">
        <v>35</v>
      </c>
      <c r="E7" s="25" t="s">
        <v>33</v>
      </c>
      <c r="F7" s="25" t="s">
        <v>30</v>
      </c>
      <c r="G7" s="25" t="s">
        <v>30</v>
      </c>
      <c r="H7" s="26" t="s">
        <v>30</v>
      </c>
      <c r="I7" s="26" t="s">
        <v>30</v>
      </c>
      <c r="J7" s="26" t="s">
        <v>30</v>
      </c>
      <c r="K7" s="216" t="s">
        <v>30</v>
      </c>
      <c r="L7" s="26" t="s">
        <v>167</v>
      </c>
      <c r="M7" s="215" t="s">
        <v>184</v>
      </c>
      <c r="N7" s="26" t="s">
        <v>165</v>
      </c>
      <c r="O7" s="26" t="s">
        <v>166</v>
      </c>
    </row>
    <row r="8" spans="1:16" x14ac:dyDescent="0.25">
      <c r="A8" t="s">
        <v>38</v>
      </c>
      <c r="B8" s="225" t="s">
        <v>20</v>
      </c>
      <c r="C8" s="22">
        <v>67</v>
      </c>
      <c r="D8" s="22">
        <v>6</v>
      </c>
      <c r="E8" s="23">
        <f>D8/C8</f>
        <v>8.9552238805970144E-2</v>
      </c>
      <c r="F8" s="22">
        <v>1.4E-2</v>
      </c>
      <c r="G8" s="22">
        <v>0.06</v>
      </c>
      <c r="H8" s="22">
        <v>2.9</v>
      </c>
      <c r="I8" s="22">
        <v>0.45</v>
      </c>
      <c r="J8" s="22">
        <v>2.1999999999999999E-2</v>
      </c>
      <c r="K8" s="22">
        <v>0.75</v>
      </c>
      <c r="L8" s="22" t="str">
        <f>IF(G8&gt;H8,"Y","")</f>
        <v/>
      </c>
      <c r="N8" s="22" t="str">
        <f>IF(G8&gt;I8,"Y","")</f>
        <v/>
      </c>
      <c r="O8" s="22" t="str">
        <f>IF(G8&gt;J8,"Y","")</f>
        <v>Y</v>
      </c>
      <c r="P8" s="142" t="s">
        <v>170</v>
      </c>
    </row>
    <row r="9" spans="1:16" x14ac:dyDescent="0.25">
      <c r="A9" t="s">
        <v>39</v>
      </c>
      <c r="B9" s="225" t="s">
        <v>21</v>
      </c>
      <c r="C9" s="22">
        <v>67</v>
      </c>
      <c r="D9" s="22">
        <v>4</v>
      </c>
      <c r="E9" s="23">
        <f t="shared" ref="E9:E16" si="0">D9/C9</f>
        <v>5.9701492537313432E-2</v>
      </c>
      <c r="F9" s="22">
        <v>0.16</v>
      </c>
      <c r="G9" s="22">
        <v>0.7</v>
      </c>
      <c r="H9" s="22">
        <v>2.9</v>
      </c>
      <c r="I9" s="22">
        <v>3.5</v>
      </c>
      <c r="J9" s="22">
        <v>0.17</v>
      </c>
      <c r="K9" s="22">
        <v>0.75</v>
      </c>
      <c r="L9" s="22" t="str">
        <f t="shared" ref="L9:L15" si="1">IF(G9&gt;H9,"Y","")</f>
        <v/>
      </c>
      <c r="N9" s="22" t="str">
        <f>IF(G9&gt;I9,"Y","")</f>
        <v/>
      </c>
      <c r="O9" s="22" t="str">
        <f>IF(G9&gt;J9,"Y","")</f>
        <v>Y</v>
      </c>
      <c r="P9" s="142" t="s">
        <v>170</v>
      </c>
    </row>
    <row r="10" spans="1:16" x14ac:dyDescent="0.25">
      <c r="A10" t="s">
        <v>40</v>
      </c>
      <c r="B10" s="225" t="s">
        <v>22</v>
      </c>
      <c r="C10" s="22">
        <v>67</v>
      </c>
      <c r="D10" s="22">
        <v>1</v>
      </c>
      <c r="E10" s="23">
        <f t="shared" si="0"/>
        <v>1.4925373134328358E-2</v>
      </c>
      <c r="F10" s="22">
        <v>2.1999999999999999E-2</v>
      </c>
      <c r="G10" s="22">
        <v>2.1999999999999999E-2</v>
      </c>
      <c r="H10" s="22">
        <v>0.56000000000000005</v>
      </c>
      <c r="I10" s="22">
        <v>2.3E-3</v>
      </c>
      <c r="J10" s="22">
        <v>1.2E-4</v>
      </c>
      <c r="K10" s="22">
        <v>6</v>
      </c>
      <c r="L10" s="22" t="str">
        <f t="shared" si="1"/>
        <v/>
      </c>
      <c r="N10" s="22" t="str">
        <f>IF(G10&gt;I10,"Y","")</f>
        <v>Y</v>
      </c>
      <c r="O10" s="22" t="str">
        <f>IF(G10&gt;J10,"Y","")</f>
        <v>Y</v>
      </c>
      <c r="P10" s="142" t="s">
        <v>169</v>
      </c>
    </row>
    <row r="11" spans="1:16" x14ac:dyDescent="0.25">
      <c r="A11" t="s">
        <v>41</v>
      </c>
      <c r="B11" t="s">
        <v>23</v>
      </c>
      <c r="C11" s="22">
        <v>67</v>
      </c>
      <c r="D11" s="22">
        <v>20</v>
      </c>
      <c r="E11" s="23">
        <f t="shared" si="0"/>
        <v>0.29850746268656714</v>
      </c>
      <c r="F11" s="22">
        <v>1.0999999999999999E-2</v>
      </c>
      <c r="G11" s="22">
        <v>0.22</v>
      </c>
      <c r="I11" s="22" t="s">
        <v>17</v>
      </c>
      <c r="J11" s="22" t="s">
        <v>17</v>
      </c>
      <c r="K11" s="22">
        <v>6</v>
      </c>
    </row>
    <row r="12" spans="1:16" x14ac:dyDescent="0.25">
      <c r="A12" s="24" t="s">
        <v>42</v>
      </c>
      <c r="B12" s="24" t="s">
        <v>24</v>
      </c>
      <c r="C12" s="26">
        <v>67</v>
      </c>
      <c r="D12" s="26">
        <v>7</v>
      </c>
      <c r="E12" s="150">
        <f t="shared" si="0"/>
        <v>0.1044776119402985</v>
      </c>
      <c r="F12" s="26">
        <v>1.4E-2</v>
      </c>
      <c r="G12" s="26">
        <v>0.28999999999999998</v>
      </c>
      <c r="H12" s="26">
        <v>5.8999999999999997E-2</v>
      </c>
      <c r="I12" s="26">
        <v>2.5000000000000001E-3</v>
      </c>
      <c r="J12" s="26">
        <v>1.2999999999999999E-4</v>
      </c>
      <c r="K12" s="216">
        <v>0.1</v>
      </c>
      <c r="L12" s="26" t="str">
        <f t="shared" si="1"/>
        <v>Y</v>
      </c>
      <c r="M12" s="215">
        <f>G12/K12</f>
        <v>2.8999999999999995</v>
      </c>
      <c r="N12" s="26" t="str">
        <f>IF(G12&gt;I12,"Y","")</f>
        <v>Y</v>
      </c>
      <c r="O12" s="26" t="str">
        <f>IF(G12&gt;J12,"Y","")</f>
        <v>Y</v>
      </c>
    </row>
    <row r="13" spans="1:16" x14ac:dyDescent="0.25">
      <c r="A13" t="s">
        <v>43</v>
      </c>
      <c r="B13" s="225" t="s">
        <v>25</v>
      </c>
      <c r="C13" s="22">
        <v>67</v>
      </c>
      <c r="D13" s="22">
        <v>2</v>
      </c>
      <c r="E13" s="23">
        <f t="shared" si="0"/>
        <v>2.9850746268656716E-2</v>
      </c>
      <c r="F13" s="22">
        <v>2.8000000000000001E-2</v>
      </c>
      <c r="G13" s="22">
        <v>8.4000000000000005E-2</v>
      </c>
      <c r="I13" s="22" t="s">
        <v>17</v>
      </c>
      <c r="J13" s="22" t="s">
        <v>17</v>
      </c>
      <c r="K13" s="22">
        <v>4</v>
      </c>
      <c r="P13" s="142" t="s">
        <v>169</v>
      </c>
    </row>
    <row r="14" spans="1:16" x14ac:dyDescent="0.25">
      <c r="A14" s="24" t="s">
        <v>44</v>
      </c>
      <c r="B14" s="24" t="s">
        <v>26</v>
      </c>
      <c r="C14" s="26">
        <v>67</v>
      </c>
      <c r="D14" s="26">
        <v>40</v>
      </c>
      <c r="E14" s="150">
        <f t="shared" si="0"/>
        <v>0.59701492537313428</v>
      </c>
      <c r="F14" s="26">
        <v>2.3E-2</v>
      </c>
      <c r="G14" s="26">
        <v>6.8</v>
      </c>
      <c r="H14" s="26">
        <v>6.3E-2</v>
      </c>
      <c r="I14" s="26">
        <v>2.8E-3</v>
      </c>
      <c r="J14" s="26">
        <v>1.3999999999999999E-4</v>
      </c>
      <c r="K14" s="216">
        <v>7.0000000000000007E-2</v>
      </c>
      <c r="L14" s="26" t="str">
        <f t="shared" si="1"/>
        <v>Y</v>
      </c>
      <c r="M14" s="218">
        <f>G14/K14</f>
        <v>97.142857142857125</v>
      </c>
      <c r="N14" s="26" t="str">
        <f>IF(G14&gt;I14,"Y","")</f>
        <v>Y</v>
      </c>
      <c r="O14" s="26" t="str">
        <f>IF(G14&gt;J14,"Y","")</f>
        <v>Y</v>
      </c>
    </row>
    <row r="15" spans="1:16" x14ac:dyDescent="0.25">
      <c r="A15" t="s">
        <v>45</v>
      </c>
      <c r="B15" s="225" t="s">
        <v>27</v>
      </c>
      <c r="C15" s="22">
        <v>67</v>
      </c>
      <c r="D15" s="22">
        <v>8</v>
      </c>
      <c r="E15" s="23">
        <f t="shared" si="0"/>
        <v>0.11940298507462686</v>
      </c>
      <c r="F15" s="22">
        <v>1.0999999999999999E-2</v>
      </c>
      <c r="G15" s="22">
        <v>6.0999999999999999E-2</v>
      </c>
      <c r="H15" s="22">
        <v>24</v>
      </c>
      <c r="I15" s="22">
        <v>0.44</v>
      </c>
      <c r="J15" s="22">
        <v>2.1999999999999999E-2</v>
      </c>
      <c r="K15" s="22">
        <v>0.2</v>
      </c>
      <c r="L15" s="22" t="str">
        <f t="shared" si="1"/>
        <v/>
      </c>
      <c r="N15" s="22" t="str">
        <f>IF(G15&gt;I15,"Y","")</f>
        <v/>
      </c>
      <c r="O15" s="22" t="str">
        <f>IF(G15&gt;J15,"Y","")</f>
        <v>Y</v>
      </c>
      <c r="P15" s="142" t="s">
        <v>170</v>
      </c>
    </row>
    <row r="16" spans="1:16" x14ac:dyDescent="0.25">
      <c r="A16" t="s">
        <v>46</v>
      </c>
      <c r="B16" s="225" t="s">
        <v>28</v>
      </c>
      <c r="C16" s="22">
        <v>67</v>
      </c>
      <c r="D16" s="22">
        <v>2</v>
      </c>
      <c r="E16" s="23">
        <f t="shared" si="0"/>
        <v>2.9850746268656716E-2</v>
      </c>
      <c r="F16" s="22">
        <v>1.7000000000000001E-2</v>
      </c>
      <c r="G16" s="22">
        <v>1.7999999999999999E-2</v>
      </c>
      <c r="K16" s="216">
        <v>0.01</v>
      </c>
      <c r="M16" s="218">
        <f>G16/K16</f>
        <v>1.7999999999999998</v>
      </c>
      <c r="P16" s="142" t="s">
        <v>169</v>
      </c>
    </row>
  </sheetData>
  <mergeCells count="4">
    <mergeCell ref="B3:G3"/>
    <mergeCell ref="B4:G4"/>
    <mergeCell ref="I5:J5"/>
    <mergeCell ref="N6:O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23"/>
  <sheetViews>
    <sheetView workbookViewId="0">
      <selection activeCell="E28" sqref="E28"/>
    </sheetView>
  </sheetViews>
  <sheetFormatPr defaultRowHeight="15" x14ac:dyDescent="0.25"/>
  <cols>
    <col min="1" max="1" width="13.42578125" bestFit="1" customWidth="1"/>
    <col min="2" max="2" width="17.7109375" style="142" customWidth="1"/>
    <col min="3" max="3" width="13.42578125" customWidth="1"/>
    <col min="4" max="4" width="16" customWidth="1"/>
    <col min="5" max="5" width="15.28515625" customWidth="1"/>
    <col min="6" max="6" width="16" customWidth="1"/>
    <col min="7" max="7" width="17.7109375" customWidth="1"/>
    <col min="8" max="8" width="13.7109375" customWidth="1"/>
    <col min="9" max="9" width="20" customWidth="1"/>
    <col min="10" max="10" width="6.28515625" customWidth="1"/>
    <col min="11" max="11" width="14.42578125" customWidth="1"/>
    <col min="12" max="12" width="14.28515625" customWidth="1"/>
  </cols>
  <sheetData>
    <row r="2" spans="1:13" x14ac:dyDescent="0.25">
      <c r="A2" s="205" t="s">
        <v>175</v>
      </c>
    </row>
    <row r="3" spans="1:13" x14ac:dyDescent="0.25">
      <c r="A3" s="24"/>
    </row>
    <row r="4" spans="1:13" ht="15.75" thickBot="1" x14ac:dyDescent="0.3">
      <c r="A4" s="24"/>
    </row>
    <row r="5" spans="1:13" ht="15.75" thickTop="1" x14ac:dyDescent="0.25">
      <c r="A5" s="158"/>
      <c r="B5" s="159"/>
      <c r="C5" s="160"/>
      <c r="D5" s="219" t="s">
        <v>143</v>
      </c>
      <c r="E5" s="219"/>
      <c r="F5" s="220" t="s">
        <v>145</v>
      </c>
      <c r="G5" s="220"/>
      <c r="H5" s="221" t="s">
        <v>147</v>
      </c>
      <c r="I5" s="221"/>
      <c r="J5" s="166"/>
      <c r="K5" s="196"/>
      <c r="L5" s="197"/>
      <c r="M5" s="198"/>
    </row>
    <row r="6" spans="1:13" x14ac:dyDescent="0.25">
      <c r="A6" s="161"/>
      <c r="B6" s="162"/>
      <c r="C6" s="163"/>
      <c r="D6" s="170"/>
      <c r="E6" s="170" t="s">
        <v>70</v>
      </c>
      <c r="F6" s="185"/>
      <c r="G6" s="185" t="s">
        <v>70</v>
      </c>
      <c r="H6" s="177"/>
      <c r="I6" s="177" t="s">
        <v>70</v>
      </c>
      <c r="J6" s="167"/>
      <c r="K6" s="222" t="s">
        <v>173</v>
      </c>
      <c r="L6" s="222"/>
      <c r="M6" s="223"/>
    </row>
    <row r="7" spans="1:13" x14ac:dyDescent="0.25">
      <c r="A7" s="161"/>
      <c r="B7" s="162"/>
      <c r="C7" s="163"/>
      <c r="D7" s="171" t="s">
        <v>70</v>
      </c>
      <c r="E7" s="171" t="s">
        <v>159</v>
      </c>
      <c r="F7" s="186" t="s">
        <v>70</v>
      </c>
      <c r="G7" s="186" t="s">
        <v>159</v>
      </c>
      <c r="H7" s="178" t="s">
        <v>70</v>
      </c>
      <c r="I7" s="178" t="s">
        <v>159</v>
      </c>
      <c r="J7" s="167"/>
      <c r="K7" s="183" t="s">
        <v>71</v>
      </c>
      <c r="L7" s="183" t="s">
        <v>71</v>
      </c>
      <c r="M7" s="199"/>
    </row>
    <row r="8" spans="1:13" x14ac:dyDescent="0.25">
      <c r="A8" s="164" t="s">
        <v>1</v>
      </c>
      <c r="B8" s="165" t="s">
        <v>128</v>
      </c>
      <c r="C8" s="165" t="s">
        <v>129</v>
      </c>
      <c r="D8" s="172" t="s">
        <v>158</v>
      </c>
      <c r="E8" s="172" t="s">
        <v>30</v>
      </c>
      <c r="F8" s="187" t="s">
        <v>158</v>
      </c>
      <c r="G8" s="187" t="s">
        <v>30</v>
      </c>
      <c r="H8" s="179" t="s">
        <v>158</v>
      </c>
      <c r="I8" s="179" t="s">
        <v>30</v>
      </c>
      <c r="J8" s="167"/>
      <c r="K8" s="184" t="s">
        <v>68</v>
      </c>
      <c r="L8" s="184" t="s">
        <v>148</v>
      </c>
      <c r="M8" s="200" t="s">
        <v>142</v>
      </c>
    </row>
    <row r="9" spans="1:13" x14ac:dyDescent="0.25">
      <c r="A9" s="152" t="s">
        <v>38</v>
      </c>
      <c r="B9" s="153" t="s">
        <v>20</v>
      </c>
      <c r="C9" s="154" t="s">
        <v>139</v>
      </c>
      <c r="D9" s="173">
        <f>IF('Chemical-Specific Data'!H6="NTV","NTV",(('HH Ingestion'!$J$20*'Chemical-Specific Data'!Q6*'Chemical-Specific Data'!P6)/'Chemical-Specific Data'!H6))</f>
        <v>2.5000000000000001E-3</v>
      </c>
      <c r="E9" s="174">
        <f>IF('Chemical-Specific Data'!H6="NTV","NTV",('HH Ingestion'!$G$27*'Chemical-Specific Data'!Q6)/(('HH Ingestion'!$J$20*'Chemical-Specific Data'!Q6*'Chemical-Specific Data'!P6)/'Chemical-Specific Data'!H6))</f>
        <v>24</v>
      </c>
      <c r="F9" s="188" t="s">
        <v>141</v>
      </c>
      <c r="G9" s="189" t="s">
        <v>141</v>
      </c>
      <c r="H9" s="180">
        <f>D9</f>
        <v>2.5000000000000001E-3</v>
      </c>
      <c r="I9" s="193">
        <v>24</v>
      </c>
      <c r="J9" s="168"/>
      <c r="K9" s="201">
        <f>D9/$H$18</f>
        <v>1.1265883487481913E-3</v>
      </c>
      <c r="L9" s="201" t="s">
        <v>141</v>
      </c>
      <c r="M9" s="202">
        <f>SUM(K9:L9)</f>
        <v>1.1265883487481913E-3</v>
      </c>
    </row>
    <row r="10" spans="1:13" x14ac:dyDescent="0.25">
      <c r="A10" s="152" t="s">
        <v>39</v>
      </c>
      <c r="B10" s="153" t="s">
        <v>21</v>
      </c>
      <c r="C10" s="154" t="s">
        <v>139</v>
      </c>
      <c r="D10" s="173">
        <f>IF('Chemical-Specific Data'!H7="NTV","NTV",(('HH Ingestion'!$J$20*'Chemical-Specific Data'!Q7*'Chemical-Specific Data'!P7)/'Chemical-Specific Data'!H7))</f>
        <v>1.7499999999999998E-2</v>
      </c>
      <c r="E10" s="174">
        <f>IF('Chemical-Specific Data'!H7="NTV","NTV",('HH Ingestion'!$G$27*'Chemical-Specific Data'!Q7)/(('HH Ingestion'!$J$20*'Chemical-Specific Data'!Q7)/'Chemical-Specific Data'!H7))</f>
        <v>40</v>
      </c>
      <c r="F10" s="188">
        <f>IF('Chemical-Specific Data'!L7="NTV","NTV",(('HH Dermal'!$J$20*'Chemical-Specific Data'!Q7*'Chemical-Specific Data'!O7)/'Chemical-Specific Data'!L7))</f>
        <v>1.155E-3</v>
      </c>
      <c r="G10" s="190">
        <f>IF('Chemical-Specific Data'!L7="NTV","NTV",('HH Dermal'!$G$28*'Chemical-Specific Data'!Q7)/(('HH Dermal'!$J$20*'Chemical-Specific Data'!Q7*'Chemical-Specific Data'!O7)/'Chemical-Specific Data'!L7))</f>
        <v>606.06060606060601</v>
      </c>
      <c r="H10" s="180">
        <f>D10+F10</f>
        <v>1.8654999999999998E-2</v>
      </c>
      <c r="I10" s="181">
        <f>1/((1/E10)+(1/G10))</f>
        <v>37.523452157598499</v>
      </c>
      <c r="J10" s="168"/>
      <c r="K10" s="201">
        <f>D10/$H$18</f>
        <v>7.8861184412373393E-3</v>
      </c>
      <c r="L10" s="201">
        <f>F10/$H$18</f>
        <v>5.2048381712166446E-4</v>
      </c>
      <c r="M10" s="202">
        <f t="shared" ref="M10:M18" si="0">SUM(K10:L10)</f>
        <v>8.4066022583590035E-3</v>
      </c>
    </row>
    <row r="11" spans="1:13" x14ac:dyDescent="0.25">
      <c r="A11" s="152" t="s">
        <v>40</v>
      </c>
      <c r="B11" s="153" t="s">
        <v>22</v>
      </c>
      <c r="C11" s="154" t="s">
        <v>139</v>
      </c>
      <c r="D11" s="173" t="str">
        <f>IF('Chemical-Specific Data'!H8="NTV","NTV",(('HH Ingestion'!$J$20*'Chemical-Specific Data'!Q8*'Chemical-Specific Data'!P8)/'Chemical-Specific Data'!H8))</f>
        <v>NTV</v>
      </c>
      <c r="E11" s="174" t="str">
        <f>IF('Chemical-Specific Data'!H8="NTV","NTV",('HH Ingestion'!$G$27*'Chemical-Specific Data'!Q8)/(('HH Ingestion'!$J$20*'Chemical-Specific Data'!Q8)/'Chemical-Specific Data'!H8))</f>
        <v>NTV</v>
      </c>
      <c r="F11" s="188" t="str">
        <f>IF('Chemical-Specific Data'!L8="NTV","NTV",(('HH Dermal'!$J$20*'Chemical-Specific Data'!Q8*'Chemical-Specific Data'!O8)/'Chemical-Specific Data'!L8))</f>
        <v>NTV</v>
      </c>
      <c r="G11" s="189" t="str">
        <f>IF('Chemical-Specific Data'!L8="NTV","NTV",('HH Dermal'!$G$28*'Chemical-Specific Data'!Q8)/(('HH Dermal'!$J$20*'Chemical-Specific Data'!Q8*'Chemical-Specific Data'!O8)/'Chemical-Specific Data'!L8))</f>
        <v>NTV</v>
      </c>
      <c r="H11" s="180" t="s">
        <v>132</v>
      </c>
      <c r="I11" s="193" t="s">
        <v>132</v>
      </c>
      <c r="J11" s="168"/>
      <c r="K11" s="201" t="s">
        <v>132</v>
      </c>
      <c r="L11" s="201" t="s">
        <v>132</v>
      </c>
      <c r="M11" s="202">
        <f t="shared" si="0"/>
        <v>0</v>
      </c>
    </row>
    <row r="12" spans="1:13" x14ac:dyDescent="0.25">
      <c r="A12" s="152" t="s">
        <v>41</v>
      </c>
      <c r="B12" s="153" t="s">
        <v>23</v>
      </c>
      <c r="C12" s="154" t="s">
        <v>139</v>
      </c>
      <c r="D12" s="173" t="str">
        <f>IF('Chemical-Specific Data'!H9="NTV","NTV",(('HH Ingestion'!$J$20*'Chemical-Specific Data'!Q9*'Chemical-Specific Data'!P9)/'Chemical-Specific Data'!H9))</f>
        <v>NTV</v>
      </c>
      <c r="E12" s="174" t="str">
        <f>IF('Chemical-Specific Data'!H9="NTV","NTV",('HH Ingestion'!$G$27*'Chemical-Specific Data'!Q9)/(('HH Ingestion'!$J$20*'Chemical-Specific Data'!Q9)/'Chemical-Specific Data'!H9))</f>
        <v>NTV</v>
      </c>
      <c r="F12" s="188" t="str">
        <f>IF('Chemical-Specific Data'!L9="NTV","NTV",(('HH Dermal'!$J$20*'Chemical-Specific Data'!Q9*'Chemical-Specific Data'!O9)/'Chemical-Specific Data'!L9))</f>
        <v>NTV</v>
      </c>
      <c r="G12" s="189" t="str">
        <f>IF('Chemical-Specific Data'!L9="NTV","NTV",('HH Dermal'!$G$28*'Chemical-Specific Data'!Q9)/(('HH Dermal'!$J$20*'Chemical-Specific Data'!Q9*'Chemical-Specific Data'!O9)/'Chemical-Specific Data'!L9))</f>
        <v>NTV</v>
      </c>
      <c r="H12" s="180" t="s">
        <v>132</v>
      </c>
      <c r="I12" s="193" t="s">
        <v>132</v>
      </c>
      <c r="J12" s="168"/>
      <c r="K12" s="201" t="s">
        <v>132</v>
      </c>
      <c r="L12" s="201" t="s">
        <v>132</v>
      </c>
      <c r="M12" s="202">
        <f t="shared" si="0"/>
        <v>0</v>
      </c>
    </row>
    <row r="13" spans="1:13" x14ac:dyDescent="0.25">
      <c r="A13" s="152" t="s">
        <v>42</v>
      </c>
      <c r="B13" s="153" t="s">
        <v>24</v>
      </c>
      <c r="C13" s="154" t="s">
        <v>139</v>
      </c>
      <c r="D13" s="173">
        <f>IF('Chemical-Specific Data'!H10="NTV","NTV",(('HH Ingestion'!$J$20*'Chemical-Specific Data'!Q10*'Chemical-Specific Data'!P10)/'Chemical-Specific Data'!H10))</f>
        <v>0.12083333333333332</v>
      </c>
      <c r="E13" s="174">
        <f>IF('Chemical-Specific Data'!H10="NTV","NTV",('HH Ingestion'!$G$27*'Chemical-Specific Data'!Q10)/(('HH Ingestion'!$J$20*'Chemical-Specific Data'!Q10)/'Chemical-Specific Data'!H10))</f>
        <v>2.4</v>
      </c>
      <c r="F13" s="188" t="s">
        <v>141</v>
      </c>
      <c r="G13" s="189" t="s">
        <v>141</v>
      </c>
      <c r="H13" s="180">
        <f>D13</f>
        <v>0.12083333333333332</v>
      </c>
      <c r="I13" s="193">
        <v>2.4</v>
      </c>
      <c r="J13" s="168"/>
      <c r="K13" s="201">
        <f>D13/$H$18</f>
        <v>5.4451770189495916E-2</v>
      </c>
      <c r="L13" s="201" t="s">
        <v>141</v>
      </c>
      <c r="M13" s="202">
        <f t="shared" si="0"/>
        <v>5.4451770189495916E-2</v>
      </c>
    </row>
    <row r="14" spans="1:13" x14ac:dyDescent="0.25">
      <c r="A14" s="152" t="s">
        <v>43</v>
      </c>
      <c r="B14" s="153" t="s">
        <v>25</v>
      </c>
      <c r="C14" s="154" t="s">
        <v>139</v>
      </c>
      <c r="D14" s="173" t="str">
        <f>IF('Chemical-Specific Data'!H11="NTV","NTV",(('HH Ingestion'!$J$20*'Chemical-Specific Data'!Q11*'Chemical-Specific Data'!P11)/'Chemical-Specific Data'!H11))</f>
        <v>NTV</v>
      </c>
      <c r="E14" s="174" t="str">
        <f>IF('Chemical-Specific Data'!H11="NTV","NTV",('HH Ingestion'!$G$27*'Chemical-Specific Data'!Q11)/(('HH Ingestion'!$J$20*'Chemical-Specific Data'!Q11)/'Chemical-Specific Data'!H11))</f>
        <v>NTV</v>
      </c>
      <c r="F14" s="188" t="str">
        <f>IF('Chemical-Specific Data'!L11="NTV","NTV",(('HH Dermal'!$J$20*'Chemical-Specific Data'!Q11*'Chemical-Specific Data'!O11)/'Chemical-Specific Data'!L11))</f>
        <v>NTV</v>
      </c>
      <c r="G14" s="189" t="str">
        <f>IF('Chemical-Specific Data'!L11="NTV","NTV",('HH Dermal'!$G$28*'Chemical-Specific Data'!Q11)/(('HH Dermal'!$J$20*'Chemical-Specific Data'!Q11*'Chemical-Specific Data'!O11)/'Chemical-Specific Data'!L11))</f>
        <v>NTV</v>
      </c>
      <c r="H14" s="180" t="s">
        <v>132</v>
      </c>
      <c r="I14" s="193" t="s">
        <v>132</v>
      </c>
      <c r="J14" s="168"/>
      <c r="K14" s="201" t="s">
        <v>132</v>
      </c>
      <c r="L14" s="201" t="s">
        <v>132</v>
      </c>
      <c r="M14" s="202">
        <f t="shared" si="0"/>
        <v>0</v>
      </c>
    </row>
    <row r="15" spans="1:13" x14ac:dyDescent="0.25">
      <c r="A15" s="152" t="s">
        <v>44</v>
      </c>
      <c r="B15" s="153" t="s">
        <v>26</v>
      </c>
      <c r="C15" s="154" t="s">
        <v>139</v>
      </c>
      <c r="D15" s="173">
        <f>IF('Chemical-Specific Data'!H12="NTV","NTV",(('HH Ingestion'!$J$20*'Chemical-Specific Data'!Q12*'Chemical-Specific Data'!P12)/'Chemical-Specific Data'!H12))</f>
        <v>1.6999999999999997</v>
      </c>
      <c r="E15" s="174">
        <f>IF('Chemical-Specific Data'!H12="NTV","NTV",('HH Ingestion'!$G$27*'Chemical-Specific Data'!Q12)/(('HH Ingestion'!$J$20*'Chemical-Specific Data'!Q12)/'Chemical-Specific Data'!H12))</f>
        <v>4.0000000000000009</v>
      </c>
      <c r="F15" s="188">
        <f>IF('Chemical-Specific Data'!L12="NTV","NTV",(('HH Dermal'!$J$20*'Chemical-Specific Data'!Q12*'Chemical-Specific Data'!O12)/'Chemical-Specific Data'!L12))</f>
        <v>0.374</v>
      </c>
      <c r="G15" s="190">
        <f>IF('Chemical-Specific Data'!L12="NTV","NTV",('HH Dermal'!$G$28*'Chemical-Specific Data'!Q12)/(('HH Dermal'!$J$20*'Chemical-Specific Data'!Q12*'Chemical-Specific Data'!O12)/'Chemical-Specific Data'!L12))</f>
        <v>18.18181818181818</v>
      </c>
      <c r="H15" s="180">
        <f>D15+F15</f>
        <v>2.0739999999999998</v>
      </c>
      <c r="I15" s="194">
        <f>1/((1/E15)+(1/G15))</f>
        <v>3.2786885245901645</v>
      </c>
      <c r="J15" s="168"/>
      <c r="K15" s="201">
        <f>D15/$H$18</f>
        <v>0.76608007714877002</v>
      </c>
      <c r="L15" s="201">
        <f>F15/$H$18</f>
        <v>0.16853761697272943</v>
      </c>
      <c r="M15" s="202">
        <f t="shared" si="0"/>
        <v>0.93461769412149942</v>
      </c>
    </row>
    <row r="16" spans="1:13" x14ac:dyDescent="0.25">
      <c r="A16" s="152" t="s">
        <v>45</v>
      </c>
      <c r="B16" s="153" t="s">
        <v>27</v>
      </c>
      <c r="C16" s="154" t="s">
        <v>139</v>
      </c>
      <c r="D16" s="173">
        <f>IF('Chemical-Specific Data'!H13="NTV","NTV",(('HH Ingestion'!$J$20*'Chemical-Specific Data'!Q13*'Chemical-Specific Data'!P13)/'Chemical-Specific Data'!H13))</f>
        <v>2.5416666666666665E-3</v>
      </c>
      <c r="E16" s="174">
        <f>IF('Chemical-Specific Data'!H13="NTV","NTV",('HH Ingestion'!$G$27*'Chemical-Specific Data'!Q13)/(('HH Ingestion'!$J$20*'Chemical-Specific Data'!Q13)/'Chemical-Specific Data'!H13))</f>
        <v>24</v>
      </c>
      <c r="F16" s="188">
        <f>IF('Chemical-Specific Data'!L13="NTV","NTV",(('HH Dermal'!$J$20*'Chemical-Specific Data'!Q13*'Chemical-Specific Data'!O13)/'Chemical-Specific Data'!L13))</f>
        <v>5.5916666666666669E-4</v>
      </c>
      <c r="G16" s="190">
        <f>IF('Chemical-Specific Data'!L13="NTV","NTV",('HH Dermal'!$G$28*'Chemical-Specific Data'!Q13)/(('HH Dermal'!$J$20*'Chemical-Specific Data'!Q13*'Chemical-Specific Data'!O13)/'Chemical-Specific Data'!L13))</f>
        <v>109.09090909090908</v>
      </c>
      <c r="H16" s="180">
        <f>D16+F16</f>
        <v>3.100833333333333E-3</v>
      </c>
      <c r="I16" s="181">
        <f>1/((1/E16)+(1/G16))</f>
        <v>19.672131147540984</v>
      </c>
      <c r="J16" s="168"/>
      <c r="K16" s="201">
        <f>D16/$H$18</f>
        <v>1.1453648212273277E-3</v>
      </c>
      <c r="L16" s="201">
        <f>F16/$H$18</f>
        <v>2.5198026067001217E-4</v>
      </c>
      <c r="M16" s="202">
        <f t="shared" si="0"/>
        <v>1.39734508189734E-3</v>
      </c>
    </row>
    <row r="17" spans="1:13" ht="15.75" thickBot="1" x14ac:dyDescent="0.3">
      <c r="A17" s="155" t="s">
        <v>46</v>
      </c>
      <c r="B17" s="156" t="s">
        <v>28</v>
      </c>
      <c r="C17" s="157" t="s">
        <v>139</v>
      </c>
      <c r="D17" s="175" t="str">
        <f>IF('Chemical-Specific Data'!H14="NTV","NTV",(('HH Ingestion'!$J$20*'Chemical-Specific Data'!Q14*'Chemical-Specific Data'!P14)/'Chemical-Specific Data'!H14))</f>
        <v>NTV</v>
      </c>
      <c r="E17" s="176" t="str">
        <f>IF('Chemical-Specific Data'!H14="NTV","NTV",('HH Ingestion'!$G$27*'Chemical-Specific Data'!Q14)/(('HH Ingestion'!$J$20*'Chemical-Specific Data'!Q14)/'Chemical-Specific Data'!H14))</f>
        <v>NTV</v>
      </c>
      <c r="F17" s="191" t="str">
        <f>IF('Chemical-Specific Data'!L14="NTV","NTV",(('HH Dermal'!$J$20*'Chemical-Specific Data'!Q14*'Chemical-Specific Data'!O14)/'Chemical-Specific Data'!L14))</f>
        <v>NTV</v>
      </c>
      <c r="G17" s="192" t="str">
        <f>IF('Chemical-Specific Data'!L14="NTV","NTV",('HH Dermal'!$G$28*'Chemical-Specific Data'!Q14)/(('HH Dermal'!$J$20*'Chemical-Specific Data'!Q14*'Chemical-Specific Data'!O14)/'Chemical-Specific Data'!L14))</f>
        <v>NTV</v>
      </c>
      <c r="H17" s="182" t="s">
        <v>132</v>
      </c>
      <c r="I17" s="195" t="s">
        <v>132</v>
      </c>
      <c r="J17" s="169"/>
      <c r="K17" s="203" t="s">
        <v>132</v>
      </c>
      <c r="L17" s="203" t="s">
        <v>132</v>
      </c>
      <c r="M17" s="204">
        <f t="shared" si="0"/>
        <v>0</v>
      </c>
    </row>
    <row r="18" spans="1:13" ht="15.75" thickTop="1" x14ac:dyDescent="0.25">
      <c r="C18" s="145" t="s">
        <v>146</v>
      </c>
      <c r="D18" s="146">
        <f>SUM(D9:D17)</f>
        <v>1.8433749999999998</v>
      </c>
      <c r="E18" s="147"/>
      <c r="F18" s="146">
        <f>SUM(F9:F17)</f>
        <v>0.37571416666666668</v>
      </c>
      <c r="G18" s="147"/>
      <c r="H18" s="206">
        <f>SUM(H9:H17)</f>
        <v>2.2190891666666666</v>
      </c>
      <c r="I18" s="22"/>
      <c r="K18" s="150">
        <f>SUM(K9:K17)</f>
        <v>0.83068991894947874</v>
      </c>
      <c r="L18" s="150">
        <f>SUM(L9:L17)</f>
        <v>0.16931008105052109</v>
      </c>
      <c r="M18" s="150">
        <f t="shared" si="0"/>
        <v>0.99999999999999978</v>
      </c>
    </row>
    <row r="19" spans="1:13" x14ac:dyDescent="0.25">
      <c r="C19" s="145"/>
      <c r="D19" s="22"/>
      <c r="E19" s="144"/>
      <c r="F19" s="22"/>
      <c r="G19" s="144"/>
      <c r="H19" s="144"/>
      <c r="I19" s="22"/>
    </row>
    <row r="20" spans="1:13" x14ac:dyDescent="0.25">
      <c r="A20" t="s">
        <v>177</v>
      </c>
    </row>
    <row r="21" spans="1:13" x14ac:dyDescent="0.25">
      <c r="A21" t="s">
        <v>180</v>
      </c>
    </row>
    <row r="22" spans="1:13" x14ac:dyDescent="0.25">
      <c r="A22" t="s">
        <v>178</v>
      </c>
    </row>
    <row r="23" spans="1:13" x14ac:dyDescent="0.25">
      <c r="A23" t="s">
        <v>179</v>
      </c>
    </row>
  </sheetData>
  <mergeCells count="4">
    <mergeCell ref="D5:E5"/>
    <mergeCell ref="F5:G5"/>
    <mergeCell ref="H5:I5"/>
    <mergeCell ref="K6:M6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30"/>
  <sheetViews>
    <sheetView workbookViewId="0">
      <selection activeCell="F31" sqref="F31"/>
    </sheetView>
  </sheetViews>
  <sheetFormatPr defaultRowHeight="15" x14ac:dyDescent="0.25"/>
  <cols>
    <col min="1" max="1" width="13.42578125" bestFit="1" customWidth="1"/>
    <col min="2" max="2" width="17.7109375" style="142" customWidth="1"/>
    <col min="3" max="3" width="13.42578125" customWidth="1"/>
    <col min="4" max="4" width="16" customWidth="1"/>
    <col min="5" max="5" width="15.28515625" customWidth="1"/>
    <col min="6" max="6" width="16" customWidth="1"/>
    <col min="7" max="7" width="17.7109375" customWidth="1"/>
    <col min="8" max="8" width="13.7109375" customWidth="1"/>
    <col min="9" max="9" width="20" customWidth="1"/>
    <col min="10" max="10" width="6.28515625" customWidth="1"/>
    <col min="11" max="11" width="14.42578125" customWidth="1"/>
    <col min="12" max="12" width="14.28515625" customWidth="1"/>
    <col min="13" max="13" width="13.140625" customWidth="1"/>
  </cols>
  <sheetData>
    <row r="2" spans="1:13" x14ac:dyDescent="0.25">
      <c r="A2" s="205" t="s">
        <v>174</v>
      </c>
    </row>
    <row r="3" spans="1:13" x14ac:dyDescent="0.25">
      <c r="A3" s="24"/>
    </row>
    <row r="4" spans="1:13" ht="15.75" thickBot="1" x14ac:dyDescent="0.3">
      <c r="A4" s="24"/>
    </row>
    <row r="5" spans="1:13" ht="15.75" thickTop="1" x14ac:dyDescent="0.25">
      <c r="A5" s="158"/>
      <c r="B5" s="159"/>
      <c r="C5" s="160"/>
      <c r="D5" s="219" t="s">
        <v>143</v>
      </c>
      <c r="E5" s="219"/>
      <c r="F5" s="220" t="s">
        <v>145</v>
      </c>
      <c r="G5" s="220"/>
      <c r="H5" s="221" t="s">
        <v>147</v>
      </c>
      <c r="I5" s="221"/>
      <c r="J5" s="166"/>
      <c r="K5" s="196"/>
      <c r="L5" s="197"/>
      <c r="M5" s="198"/>
    </row>
    <row r="6" spans="1:13" x14ac:dyDescent="0.25">
      <c r="A6" s="161"/>
      <c r="B6" s="162"/>
      <c r="C6" s="163"/>
      <c r="D6" s="170"/>
      <c r="E6" s="170" t="s">
        <v>70</v>
      </c>
      <c r="F6" s="185"/>
      <c r="G6" s="185" t="s">
        <v>70</v>
      </c>
      <c r="H6" s="177"/>
      <c r="I6" s="177" t="s">
        <v>70</v>
      </c>
      <c r="J6" s="167"/>
      <c r="K6" s="222" t="s">
        <v>172</v>
      </c>
      <c r="L6" s="222"/>
      <c r="M6" s="223"/>
    </row>
    <row r="7" spans="1:13" x14ac:dyDescent="0.25">
      <c r="A7" s="161"/>
      <c r="B7" s="162"/>
      <c r="C7" s="163"/>
      <c r="D7" s="171" t="s">
        <v>70</v>
      </c>
      <c r="E7" s="171" t="s">
        <v>161</v>
      </c>
      <c r="F7" s="186" t="s">
        <v>70</v>
      </c>
      <c r="G7" s="186" t="s">
        <v>161</v>
      </c>
      <c r="H7" s="178" t="s">
        <v>70</v>
      </c>
      <c r="I7" s="178" t="s">
        <v>161</v>
      </c>
      <c r="J7" s="167"/>
      <c r="K7" s="183" t="s">
        <v>71</v>
      </c>
      <c r="L7" s="183" t="s">
        <v>71</v>
      </c>
      <c r="M7" s="199"/>
    </row>
    <row r="8" spans="1:13" x14ac:dyDescent="0.25">
      <c r="A8" s="164" t="s">
        <v>1</v>
      </c>
      <c r="B8" s="165" t="s">
        <v>128</v>
      </c>
      <c r="C8" s="165" t="s">
        <v>129</v>
      </c>
      <c r="D8" s="172" t="s">
        <v>160</v>
      </c>
      <c r="E8" s="172" t="s">
        <v>30</v>
      </c>
      <c r="F8" s="187" t="s">
        <v>160</v>
      </c>
      <c r="G8" s="187" t="s">
        <v>30</v>
      </c>
      <c r="H8" s="179" t="s">
        <v>160</v>
      </c>
      <c r="I8" s="179" t="s">
        <v>30</v>
      </c>
      <c r="J8" s="167"/>
      <c r="K8" s="184" t="s">
        <v>68</v>
      </c>
      <c r="L8" s="184" t="s">
        <v>148</v>
      </c>
      <c r="M8" s="200" t="s">
        <v>142</v>
      </c>
    </row>
    <row r="9" spans="1:13" x14ac:dyDescent="0.25">
      <c r="A9" s="152" t="s">
        <v>38</v>
      </c>
      <c r="B9" s="153" t="s">
        <v>20</v>
      </c>
      <c r="C9" s="154" t="s">
        <v>139</v>
      </c>
      <c r="D9" s="173">
        <f>IF('Chemical-Specific Data'!J6="NTV","NTV",(('HH Ingestion'!$J$22*'Chemical-Specific Data'!Q6*'Chemical-Specific Data'!P6*'Chemical-Specific Data'!J6)))</f>
        <v>2.0400000000000001E-8</v>
      </c>
      <c r="E9" s="210">
        <f>IF('Chemical-Specific Data'!J6="NTV","NTV",('HH Ingestion'!$G$26*'Chemical-Specific Data'!Q6)/(('HH Ingestion'!$J$22*'Chemical-Specific Data'!Q6*'Chemical-Specific Data'!P6*'Chemical-Specific Data'!J6)))</f>
        <v>2.9411764705882351</v>
      </c>
      <c r="F9" s="188" t="s">
        <v>141</v>
      </c>
      <c r="G9" s="189" t="s">
        <v>141</v>
      </c>
      <c r="H9" s="180">
        <f>D9</f>
        <v>2.0400000000000001E-8</v>
      </c>
      <c r="I9" s="193">
        <v>2.9</v>
      </c>
      <c r="J9" s="168"/>
      <c r="K9" s="201">
        <f>D9/$H$18</f>
        <v>1.4783849253437355E-4</v>
      </c>
      <c r="L9" s="201" t="s">
        <v>141</v>
      </c>
      <c r="M9" s="202">
        <f>SUM(K9:L9)</f>
        <v>1.4783849253437355E-4</v>
      </c>
    </row>
    <row r="10" spans="1:13" x14ac:dyDescent="0.25">
      <c r="A10" s="152" t="s">
        <v>39</v>
      </c>
      <c r="B10" s="153" t="s">
        <v>21</v>
      </c>
      <c r="C10" s="154" t="s">
        <v>139</v>
      </c>
      <c r="D10" s="173">
        <f>IF('Chemical-Specific Data'!J7="NTV","NTV",(('HH Ingestion'!$J$22*'Chemical-Specific Data'!Q7*'Chemical-Specific Data'!P7*'Chemical-Specific Data'!J7)))</f>
        <v>2.3800000000000001E-7</v>
      </c>
      <c r="E10" s="210">
        <f>IF('Chemical-Specific Data'!J7="NTV","NTV",('HH Ingestion'!$G$26*'Chemical-Specific Data'!Q7)/(('HH Ingestion'!$J$22*'Chemical-Specific Data'!Q7*'Chemical-Specific Data'!P7*'Chemical-Specific Data'!J7)))</f>
        <v>2.9411764705882351</v>
      </c>
      <c r="F10" s="188">
        <f>IF('Chemical-Specific Data'!M7="NTV","NTV",(('HH Dermal'!$J$22*'Chemical-Specific Data'!Q7*'Chemical-Specific Data'!O7*'Chemical-Specific Data'!M7)))</f>
        <v>1.5708000000000001E-8</v>
      </c>
      <c r="G10" s="190">
        <f>IF('Chemical-Specific Data'!M7="NTV","NTV",('HH Dermal'!$G$27*'Chemical-Specific Data'!Q7)/(('HH Dermal'!$J$22*'Chemical-Specific Data'!Q7*'Chemical-Specific Data'!O7*'Chemical-Specific Data'!M7)))</f>
        <v>44.563279857397504</v>
      </c>
      <c r="H10" s="180">
        <f>D10+F10</f>
        <v>2.5370800000000001E-7</v>
      </c>
      <c r="I10" s="194">
        <f>1/((1/E10)+(1/G10))</f>
        <v>2.759077364529301</v>
      </c>
      <c r="J10" s="168"/>
      <c r="K10" s="201">
        <f t="shared" ref="K10:K15" si="0">D10/$H$18</f>
        <v>1.7247824129010248E-3</v>
      </c>
      <c r="L10" s="201">
        <f>F10/$H$18</f>
        <v>1.1383563925146763E-4</v>
      </c>
      <c r="M10" s="202">
        <f t="shared" ref="M10:M18" si="1">SUM(K10:L10)</f>
        <v>1.8386180521524924E-3</v>
      </c>
    </row>
    <row r="11" spans="1:13" x14ac:dyDescent="0.25">
      <c r="A11" s="152" t="s">
        <v>40</v>
      </c>
      <c r="B11" s="153" t="s">
        <v>22</v>
      </c>
      <c r="C11" s="154" t="s">
        <v>139</v>
      </c>
      <c r="D11" s="173">
        <f>IF('Chemical-Specific Data'!J8="NTV","NTV",(('HH Ingestion'!$J$22*'Chemical-Specific Data'!Q8*'Chemical-Specific Data'!P8*'Chemical-Specific Data'!J8)))</f>
        <v>3.9599999999999997E-8</v>
      </c>
      <c r="E11" s="209">
        <f>IF('Chemical-Specific Data'!J8="NTV","NTV",('HH Ingestion'!$G$26*'Chemical-Specific Data'!Q8)/(('HH Ingestion'!$J$22*'Chemical-Specific Data'!Q8*'Chemical-Specific Data'!P8*'Chemical-Specific Data'!J8)))</f>
        <v>0.55555555555555558</v>
      </c>
      <c r="F11" s="188">
        <f>IF('Chemical-Specific Data'!M8="NTV","NTV",(('HH Dermal'!$J$22*'Chemical-Specific Data'!Q8*'Chemical-Specific Data'!O8*'Chemical-Specific Data'!M8)))</f>
        <v>8.7120000000000005E-9</v>
      </c>
      <c r="G11" s="212">
        <f>IF('Chemical-Specific Data'!M8="NTV","NTV",('HH Dermal'!$G$27*'Chemical-Specific Data'!Q8)/(('HH Dermal'!$J$22*'Chemical-Specific Data'!Q8*'Chemical-Specific Data'!O8*'Chemical-Specific Data'!M8)))</f>
        <v>2.5252525252525251</v>
      </c>
      <c r="H11" s="180">
        <f>D11+F11</f>
        <v>4.8311999999999996E-8</v>
      </c>
      <c r="I11" s="214">
        <f>1/((1/E11)+(1/G11))</f>
        <v>0.45537340619307837</v>
      </c>
      <c r="J11" s="168"/>
      <c r="K11" s="201">
        <f t="shared" si="0"/>
        <v>2.8698060315496038E-4</v>
      </c>
      <c r="L11" s="201">
        <f t="shared" ref="L11" si="2">F11/$H$18</f>
        <v>6.3135732694091296E-5</v>
      </c>
      <c r="M11" s="202">
        <f t="shared" si="1"/>
        <v>3.5011633584905167E-4</v>
      </c>
    </row>
    <row r="12" spans="1:13" x14ac:dyDescent="0.25">
      <c r="A12" s="152" t="s">
        <v>41</v>
      </c>
      <c r="B12" s="153" t="s">
        <v>23</v>
      </c>
      <c r="C12" s="154" t="s">
        <v>139</v>
      </c>
      <c r="D12" s="173" t="str">
        <f>IF('Chemical-Specific Data'!J9="NTV","NTV",(('HH Ingestion'!$J$22*'Chemical-Specific Data'!Q9*'Chemical-Specific Data'!P9*'Chemical-Specific Data'!J9)))</f>
        <v>NTV</v>
      </c>
      <c r="E12" s="174" t="str">
        <f>IF('Chemical-Specific Data'!J9="NTV","NTV",('HH Ingestion'!$G$26*'Chemical-Specific Data'!Q9)/(('HH Ingestion'!$J$22*'Chemical-Specific Data'!Q9*'Chemical-Specific Data'!P9*'Chemical-Specific Data'!J9)))</f>
        <v>NTV</v>
      </c>
      <c r="F12" s="188" t="str">
        <f>IF('Chemical-Specific Data'!M9="NTV","NTV",(('HH Dermal'!$J$22*'Chemical-Specific Data'!Q9*'Chemical-Specific Data'!O9*'Chemical-Specific Data'!M9)))</f>
        <v>NTV</v>
      </c>
      <c r="G12" s="189" t="str">
        <f>IF('Chemical-Specific Data'!M9="NTV","NTV",('HH Dermal'!$G$27*'Chemical-Specific Data'!Q9)/(('HH Dermal'!$J$22*'Chemical-Specific Data'!Q9*'Chemical-Specific Data'!O9*'Chemical-Specific Data'!M9)))</f>
        <v>NTV</v>
      </c>
      <c r="H12" s="180" t="s">
        <v>132</v>
      </c>
      <c r="I12" s="193" t="s">
        <v>132</v>
      </c>
      <c r="J12" s="168"/>
      <c r="K12" s="201" t="s">
        <v>132</v>
      </c>
      <c r="L12" s="201" t="s">
        <v>132</v>
      </c>
      <c r="M12" s="202">
        <f t="shared" si="1"/>
        <v>0</v>
      </c>
    </row>
    <row r="13" spans="1:13" x14ac:dyDescent="0.25">
      <c r="A13" s="152" t="s">
        <v>42</v>
      </c>
      <c r="B13" s="153" t="s">
        <v>24</v>
      </c>
      <c r="C13" s="154" t="s">
        <v>139</v>
      </c>
      <c r="D13" s="173">
        <f>IF('Chemical-Specific Data'!J10="NTV","NTV",(('HH Ingestion'!$J$22*'Chemical-Specific Data'!Q10*'Chemical-Specific Data'!P10*'Chemical-Specific Data'!J10)))</f>
        <v>4.9299999999999994E-6</v>
      </c>
      <c r="E13" s="208">
        <f>IF('Chemical-Specific Data'!J10="NTV","NTV",('HH Ingestion'!$G$26*'Chemical-Specific Data'!Q10)/(('HH Ingestion'!$J$22*'Chemical-Specific Data'!Q10*'Chemical-Specific Data'!P10*'Chemical-Specific Data'!J10)))</f>
        <v>5.8823529411764705E-2</v>
      </c>
      <c r="F13" s="188" t="s">
        <v>141</v>
      </c>
      <c r="G13" s="189" t="s">
        <v>141</v>
      </c>
      <c r="H13" s="180">
        <f>D13</f>
        <v>4.9299999999999994E-6</v>
      </c>
      <c r="I13" s="193">
        <v>5.8999999999999997E-2</v>
      </c>
      <c r="J13" s="168"/>
      <c r="K13" s="201">
        <f t="shared" si="0"/>
        <v>3.5727635695806934E-2</v>
      </c>
      <c r="L13" s="201" t="s">
        <v>141</v>
      </c>
      <c r="M13" s="202">
        <f t="shared" si="1"/>
        <v>3.5727635695806934E-2</v>
      </c>
    </row>
    <row r="14" spans="1:13" x14ac:dyDescent="0.25">
      <c r="A14" s="152" t="s">
        <v>43</v>
      </c>
      <c r="B14" s="153" t="s">
        <v>25</v>
      </c>
      <c r="C14" s="154" t="s">
        <v>139</v>
      </c>
      <c r="D14" s="173" t="str">
        <f>IF('Chemical-Specific Data'!J11="NTV","NTV",(('HH Ingestion'!$J$22*'Chemical-Specific Data'!Q11*'Chemical-Specific Data'!P11*'Chemical-Specific Data'!J11)))</f>
        <v>NTV</v>
      </c>
      <c r="E14" s="174" t="str">
        <f>IF('Chemical-Specific Data'!J11="NTV","NTV",('HH Ingestion'!$G$26*'Chemical-Specific Data'!Q11)/(('HH Ingestion'!$J$22*'Chemical-Specific Data'!Q11*'Chemical-Specific Data'!P11*'Chemical-Specific Data'!J11)))</f>
        <v>NTV</v>
      </c>
      <c r="F14" s="188" t="str">
        <f>IF('Chemical-Specific Data'!M11="NTV","NTV",(('HH Dermal'!$J$22*'Chemical-Specific Data'!Q11*'Chemical-Specific Data'!O11*'Chemical-Specific Data'!M11)))</f>
        <v>NTV</v>
      </c>
      <c r="G14" s="189" t="str">
        <f>IF('Chemical-Specific Data'!M11="NTV","NTV",('HH Dermal'!$G$27*'Chemical-Specific Data'!Q11)/(('HH Dermal'!$J$22*'Chemical-Specific Data'!Q11*'Chemical-Specific Data'!O11*'Chemical-Specific Data'!M11)))</f>
        <v>NTV</v>
      </c>
      <c r="H14" s="180" t="s">
        <v>132</v>
      </c>
      <c r="I14" s="193" t="s">
        <v>132</v>
      </c>
      <c r="J14" s="168"/>
      <c r="K14" s="201" t="s">
        <v>132</v>
      </c>
      <c r="L14" s="201" t="s">
        <v>132</v>
      </c>
      <c r="M14" s="202">
        <f t="shared" si="1"/>
        <v>0</v>
      </c>
    </row>
    <row r="15" spans="1:13" x14ac:dyDescent="0.25">
      <c r="A15" s="152" t="s">
        <v>44</v>
      </c>
      <c r="B15" s="153" t="s">
        <v>26</v>
      </c>
      <c r="C15" s="154" t="s">
        <v>139</v>
      </c>
      <c r="D15" s="173">
        <f>IF('Chemical-Specific Data'!J12="NTV","NTV",(('HH Ingestion'!$J$22*'Chemical-Specific Data'!Q12*'Chemical-Specific Data'!P12*'Chemical-Specific Data'!J12)))</f>
        <v>1.0879999999999999E-4</v>
      </c>
      <c r="E15" s="208">
        <f>IF('Chemical-Specific Data'!J12="NTV","NTV",('HH Ingestion'!$G$26*'Chemical-Specific Data'!Q12)/(('HH Ingestion'!$J$22*'Chemical-Specific Data'!Q12*'Chemical-Specific Data'!P12*'Chemical-Specific Data'!J12)))</f>
        <v>6.25E-2</v>
      </c>
      <c r="F15" s="188">
        <f>IF('Chemical-Specific Data'!M12="NTV","NTV",(('HH Dermal'!$J$22*'Chemical-Specific Data'!Q12*'Chemical-Specific Data'!O12*'Chemical-Specific Data'!M12)))</f>
        <v>2.3936000000000003E-5</v>
      </c>
      <c r="G15" s="211">
        <f>IF('Chemical-Specific Data'!M12="NTV","NTV",('HH Dermal'!$G$27*'Chemical-Specific Data'!Q12)/(('HH Dermal'!$J$22*'Chemical-Specific Data'!Q12*'Chemical-Specific Data'!O12*'Chemical-Specific Data'!M12)))</f>
        <v>0.28409090909090901</v>
      </c>
      <c r="H15" s="180">
        <f>D15+F15</f>
        <v>1.32736E-4</v>
      </c>
      <c r="I15" s="213">
        <f>1/((1/E15)+(1/G15))</f>
        <v>5.1229508196721313E-2</v>
      </c>
      <c r="J15" s="168"/>
      <c r="K15" s="201">
        <f t="shared" si="0"/>
        <v>0.78847196018332544</v>
      </c>
      <c r="L15" s="201">
        <f>F15/$H$18</f>
        <v>0.17346383124033163</v>
      </c>
      <c r="M15" s="202">
        <f t="shared" si="1"/>
        <v>0.96193579142365704</v>
      </c>
    </row>
    <row r="16" spans="1:13" x14ac:dyDescent="0.25">
      <c r="A16" s="152" t="s">
        <v>45</v>
      </c>
      <c r="B16" s="153" t="s">
        <v>27</v>
      </c>
      <c r="C16" s="154" t="s">
        <v>139</v>
      </c>
      <c r="D16" s="173" t="str">
        <f>IF('Chemical-Specific Data'!J13="NTV","NTV",(('HH Ingestion'!$J$22*'Chemical-Specific Data'!Q13*'Chemical-Specific Data'!P13*'Chemical-Specific Data'!J13)))</f>
        <v>NTV</v>
      </c>
      <c r="E16" s="174" t="str">
        <f>IF('Chemical-Specific Data'!J13="NTV","NTV",('HH Ingestion'!$G$26*'Chemical-Specific Data'!Q13)/(('HH Ingestion'!$J$22*'Chemical-Specific Data'!Q13*'Chemical-Specific Data'!P13*'Chemical-Specific Data'!J13)))</f>
        <v>NTV</v>
      </c>
      <c r="F16" s="188" t="str">
        <f>IF('Chemical-Specific Data'!M13="NTV","NTV",(('HH Dermal'!$J$22*'Chemical-Specific Data'!Q13*'Chemical-Specific Data'!O13*'Chemical-Specific Data'!M13)))</f>
        <v>NTV</v>
      </c>
      <c r="G16" s="190" t="str">
        <f>IF('Chemical-Specific Data'!M13="NTV","NTV",('HH Dermal'!$G$27*'Chemical-Specific Data'!Q13)/(('HH Dermal'!$J$22*'Chemical-Specific Data'!Q13*'Chemical-Specific Data'!O13*'Chemical-Specific Data'!M13)))</f>
        <v>NTV</v>
      </c>
      <c r="H16" s="180" t="s">
        <v>132</v>
      </c>
      <c r="I16" s="181" t="s">
        <v>132</v>
      </c>
      <c r="J16" s="168"/>
      <c r="K16" s="201" t="s">
        <v>132</v>
      </c>
      <c r="L16" s="201" t="s">
        <v>132</v>
      </c>
      <c r="M16" s="202">
        <f t="shared" si="1"/>
        <v>0</v>
      </c>
    </row>
    <row r="17" spans="1:13" ht="15.75" thickBot="1" x14ac:dyDescent="0.3">
      <c r="A17" s="155" t="s">
        <v>46</v>
      </c>
      <c r="B17" s="156" t="s">
        <v>28</v>
      </c>
      <c r="C17" s="157" t="s">
        <v>139</v>
      </c>
      <c r="D17" s="175" t="str">
        <f>IF('Chemical-Specific Data'!J14="NTV","NTV",(('HH Ingestion'!$J$22*'Chemical-Specific Data'!Q14*'Chemical-Specific Data'!P14*'Chemical-Specific Data'!J14)))</f>
        <v>NTV</v>
      </c>
      <c r="E17" s="176" t="str">
        <f>IF('Chemical-Specific Data'!J14="NTV","NTV",('HH Ingestion'!$G$26*'Chemical-Specific Data'!Q14)/(('HH Ingestion'!$J$22*'Chemical-Specific Data'!Q14*'Chemical-Specific Data'!P14*'Chemical-Specific Data'!J14)))</f>
        <v>NTV</v>
      </c>
      <c r="F17" s="191" t="str">
        <f>IF('Chemical-Specific Data'!M14="NTV","NTV",(('HH Dermal'!$J$22*'Chemical-Specific Data'!Q14*'Chemical-Specific Data'!O14*'Chemical-Specific Data'!M14)))</f>
        <v>NTV</v>
      </c>
      <c r="G17" s="192" t="str">
        <f>IF('Chemical-Specific Data'!M14="NTV","NTV",('HH Dermal'!$G$27*'Chemical-Specific Data'!Q14)/(('HH Dermal'!$J$22*'Chemical-Specific Data'!Q14*'Chemical-Specific Data'!O14*'Chemical-Specific Data'!M14)))</f>
        <v>NTV</v>
      </c>
      <c r="H17" s="182" t="s">
        <v>132</v>
      </c>
      <c r="I17" s="195" t="s">
        <v>132</v>
      </c>
      <c r="J17" s="169"/>
      <c r="K17" s="203" t="s">
        <v>132</v>
      </c>
      <c r="L17" s="203" t="s">
        <v>132</v>
      </c>
      <c r="M17" s="204">
        <f t="shared" si="1"/>
        <v>0</v>
      </c>
    </row>
    <row r="18" spans="1:13" ht="15.75" thickTop="1" x14ac:dyDescent="0.25">
      <c r="C18" s="145" t="s">
        <v>171</v>
      </c>
      <c r="D18" s="148">
        <f>SUM(D9:D17)</f>
        <v>1.1402799999999999E-4</v>
      </c>
      <c r="E18" s="147"/>
      <c r="F18" s="148">
        <f>SUM(F9:F17)</f>
        <v>2.3960420000000003E-5</v>
      </c>
      <c r="G18" s="147"/>
      <c r="H18" s="207">
        <f>SUM(H9:H17)</f>
        <v>1.3798842E-4</v>
      </c>
      <c r="I18" s="22"/>
      <c r="K18" s="150">
        <f>SUM(K9:K17)</f>
        <v>0.82635919738772268</v>
      </c>
      <c r="L18" s="150">
        <f>SUM(L9:L17)</f>
        <v>0.17364080261227718</v>
      </c>
      <c r="M18" s="150">
        <f t="shared" si="1"/>
        <v>0.99999999999999989</v>
      </c>
    </row>
    <row r="19" spans="1:13" x14ac:dyDescent="0.25">
      <c r="C19" s="145"/>
      <c r="D19" s="22"/>
      <c r="E19" s="144"/>
      <c r="F19" s="22"/>
      <c r="G19" s="144"/>
      <c r="H19" s="144"/>
      <c r="I19" s="22"/>
    </row>
    <row r="20" spans="1:13" x14ac:dyDescent="0.25">
      <c r="A20" t="s">
        <v>177</v>
      </c>
    </row>
    <row r="21" spans="1:13" x14ac:dyDescent="0.25">
      <c r="A21" t="s">
        <v>180</v>
      </c>
      <c r="D21" s="151"/>
    </row>
    <row r="22" spans="1:13" x14ac:dyDescent="0.25">
      <c r="D22" s="151"/>
    </row>
    <row r="30" spans="1:13" x14ac:dyDescent="0.25">
      <c r="G30" s="149"/>
    </row>
  </sheetData>
  <mergeCells count="4">
    <mergeCell ref="D5:E5"/>
    <mergeCell ref="F5:G5"/>
    <mergeCell ref="H5:I5"/>
    <mergeCell ref="K6:M6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S21"/>
  <sheetViews>
    <sheetView workbookViewId="0">
      <selection activeCell="C37" sqref="C37"/>
    </sheetView>
  </sheetViews>
  <sheetFormatPr defaultRowHeight="15" x14ac:dyDescent="0.25"/>
  <cols>
    <col min="1" max="1" width="13.42578125" bestFit="1" customWidth="1"/>
    <col min="2" max="2" width="34.28515625" style="142" customWidth="1"/>
    <col min="3" max="3" width="13.140625" customWidth="1"/>
    <col min="4" max="4" width="10.42578125" bestFit="1" customWidth="1"/>
    <col min="5" max="5" width="3.85546875" customWidth="1"/>
    <col min="6" max="6" width="10.42578125" bestFit="1" customWidth="1"/>
    <col min="7" max="7" width="4.5703125" customWidth="1"/>
    <col min="8" max="8" width="10.42578125" bestFit="1" customWidth="1"/>
    <col min="9" max="9" width="4.85546875" customWidth="1"/>
    <col min="10" max="10" width="10.42578125" bestFit="1" customWidth="1"/>
    <col min="11" max="11" width="4.7109375" customWidth="1"/>
    <col min="12" max="13" width="10.42578125" bestFit="1" customWidth="1"/>
    <col min="14" max="14" width="10.85546875" customWidth="1"/>
    <col min="15" max="15" width="9.42578125" customWidth="1"/>
    <col min="16" max="16" width="10.42578125" bestFit="1" customWidth="1"/>
  </cols>
  <sheetData>
    <row r="4" spans="1:19" x14ac:dyDescent="0.25">
      <c r="D4" s="26" t="s">
        <v>124</v>
      </c>
      <c r="E4" s="26"/>
      <c r="F4" s="26" t="s">
        <v>125</v>
      </c>
      <c r="G4" s="26"/>
      <c r="H4" s="26" t="s">
        <v>126</v>
      </c>
      <c r="I4" s="26"/>
      <c r="J4" s="26" t="s">
        <v>127</v>
      </c>
      <c r="L4" s="26" t="s">
        <v>149</v>
      </c>
      <c r="M4" s="26" t="s">
        <v>150</v>
      </c>
      <c r="N4" s="26" t="s">
        <v>151</v>
      </c>
      <c r="O4" s="26" t="s">
        <v>152</v>
      </c>
      <c r="P4" s="26" t="s">
        <v>154</v>
      </c>
      <c r="Q4" s="26" t="s">
        <v>156</v>
      </c>
    </row>
    <row r="5" spans="1:19" x14ac:dyDescent="0.25">
      <c r="A5" s="24" t="s">
        <v>1</v>
      </c>
      <c r="B5" s="143" t="s">
        <v>128</v>
      </c>
      <c r="C5" s="24" t="s">
        <v>129</v>
      </c>
      <c r="D5" s="26" t="s">
        <v>130</v>
      </c>
      <c r="E5" s="24"/>
      <c r="F5" s="26" t="s">
        <v>131</v>
      </c>
      <c r="G5" s="24"/>
      <c r="H5" s="26" t="s">
        <v>130</v>
      </c>
      <c r="I5" s="24"/>
      <c r="J5" s="26" t="s">
        <v>131</v>
      </c>
      <c r="L5" s="26" t="s">
        <v>130</v>
      </c>
      <c r="M5" s="26" t="s">
        <v>131</v>
      </c>
      <c r="N5" s="26" t="s">
        <v>90</v>
      </c>
      <c r="O5" s="26" t="s">
        <v>90</v>
      </c>
      <c r="P5" s="26" t="s">
        <v>90</v>
      </c>
      <c r="Q5" s="26" t="s">
        <v>30</v>
      </c>
    </row>
    <row r="6" spans="1:19" x14ac:dyDescent="0.25">
      <c r="A6" t="s">
        <v>38</v>
      </c>
      <c r="B6" s="142" t="s">
        <v>20</v>
      </c>
      <c r="C6" t="s">
        <v>139</v>
      </c>
      <c r="D6" s="27" t="s">
        <v>132</v>
      </c>
      <c r="E6" s="27" t="s">
        <v>17</v>
      </c>
      <c r="F6" s="27">
        <v>0.33950000000000002</v>
      </c>
      <c r="G6" s="27" t="s">
        <v>134</v>
      </c>
      <c r="H6" s="27">
        <v>2.9999999999999997E-4</v>
      </c>
      <c r="I6" s="27" t="s">
        <v>135</v>
      </c>
      <c r="J6" s="27">
        <v>0.34</v>
      </c>
      <c r="K6" s="27" t="s">
        <v>133</v>
      </c>
      <c r="L6" s="27">
        <v>2.9999999999999997E-4</v>
      </c>
      <c r="M6" s="27">
        <v>0.34</v>
      </c>
      <c r="N6" s="144">
        <v>1</v>
      </c>
      <c r="O6" s="144">
        <v>0</v>
      </c>
      <c r="P6" s="144">
        <v>1</v>
      </c>
      <c r="Q6" s="22">
        <v>0.06</v>
      </c>
    </row>
    <row r="7" spans="1:19" x14ac:dyDescent="0.25">
      <c r="A7" t="s">
        <v>39</v>
      </c>
      <c r="B7" s="142" t="s">
        <v>21</v>
      </c>
      <c r="C7" t="s">
        <v>139</v>
      </c>
      <c r="D7" s="27" t="s">
        <v>132</v>
      </c>
      <c r="E7" s="27" t="s">
        <v>17</v>
      </c>
      <c r="F7" s="27">
        <v>0.33950000000000002</v>
      </c>
      <c r="G7" s="27" t="s">
        <v>133</v>
      </c>
      <c r="H7" s="27">
        <v>5.0000000000000001E-4</v>
      </c>
      <c r="I7" s="27" t="s">
        <v>133</v>
      </c>
      <c r="J7" s="27">
        <v>0.34</v>
      </c>
      <c r="K7" s="27" t="s">
        <v>133</v>
      </c>
      <c r="L7" s="27">
        <v>5.0000000000000001E-4</v>
      </c>
      <c r="M7" s="27">
        <v>0.34</v>
      </c>
      <c r="N7" s="144">
        <v>1</v>
      </c>
      <c r="O7" s="144">
        <v>0.03</v>
      </c>
      <c r="P7" s="144">
        <v>1</v>
      </c>
      <c r="Q7" s="22">
        <v>0.7</v>
      </c>
    </row>
    <row r="8" spans="1:19" x14ac:dyDescent="0.25">
      <c r="A8" t="s">
        <v>40</v>
      </c>
      <c r="B8" s="142" t="s">
        <v>22</v>
      </c>
      <c r="C8" t="s">
        <v>139</v>
      </c>
      <c r="D8" s="27" t="s">
        <v>132</v>
      </c>
      <c r="E8" s="27" t="s">
        <v>17</v>
      </c>
      <c r="F8" s="27">
        <v>1.855</v>
      </c>
      <c r="G8" s="27" t="s">
        <v>133</v>
      </c>
      <c r="H8" s="27" t="s">
        <v>132</v>
      </c>
      <c r="I8" s="27" t="s">
        <v>17</v>
      </c>
      <c r="J8" s="27">
        <v>1.8</v>
      </c>
      <c r="K8" s="27" t="s">
        <v>133</v>
      </c>
      <c r="L8" s="27" t="s">
        <v>132</v>
      </c>
      <c r="M8" s="27">
        <v>1.8</v>
      </c>
      <c r="N8" s="144">
        <v>1</v>
      </c>
      <c r="O8" s="144">
        <v>0.1</v>
      </c>
      <c r="P8" s="144">
        <v>1</v>
      </c>
      <c r="Q8" s="22">
        <v>2.1999999999999999E-2</v>
      </c>
    </row>
    <row r="9" spans="1:19" x14ac:dyDescent="0.25">
      <c r="A9" t="s">
        <v>41</v>
      </c>
      <c r="B9" s="142" t="s">
        <v>23</v>
      </c>
      <c r="C9" t="s">
        <v>139</v>
      </c>
      <c r="D9" s="27" t="s">
        <v>132</v>
      </c>
      <c r="E9" s="27"/>
      <c r="F9" s="27" t="s">
        <v>132</v>
      </c>
      <c r="G9" s="27"/>
      <c r="H9" s="27" t="s">
        <v>132</v>
      </c>
      <c r="I9" s="27"/>
      <c r="J9" s="27" t="s">
        <v>132</v>
      </c>
      <c r="K9" s="27"/>
      <c r="L9" s="27" t="s">
        <v>132</v>
      </c>
      <c r="M9" s="27" t="s">
        <v>132</v>
      </c>
      <c r="N9" s="144"/>
      <c r="O9" s="144"/>
      <c r="P9" s="144"/>
      <c r="Q9" s="22">
        <v>0.22</v>
      </c>
    </row>
    <row r="10" spans="1:19" x14ac:dyDescent="0.25">
      <c r="A10" t="s">
        <v>42</v>
      </c>
      <c r="B10" s="142" t="s">
        <v>24</v>
      </c>
      <c r="C10" t="s">
        <v>139</v>
      </c>
      <c r="D10" s="27" t="s">
        <v>132</v>
      </c>
      <c r="E10" s="27" t="s">
        <v>17</v>
      </c>
      <c r="F10" s="27">
        <v>17.149999999999999</v>
      </c>
      <c r="G10" s="27" t="s">
        <v>133</v>
      </c>
      <c r="H10" s="27">
        <v>3.0000000000000001E-5</v>
      </c>
      <c r="I10" s="27" t="s">
        <v>133</v>
      </c>
      <c r="J10" s="27">
        <v>17</v>
      </c>
      <c r="K10" s="27" t="s">
        <v>133</v>
      </c>
      <c r="L10" s="27">
        <v>3.0000000000000001E-5</v>
      </c>
      <c r="M10" s="27">
        <v>17</v>
      </c>
      <c r="N10" s="144">
        <v>1</v>
      </c>
      <c r="O10" s="144">
        <v>0</v>
      </c>
      <c r="P10" s="144">
        <v>1</v>
      </c>
      <c r="Q10" s="22">
        <v>0.28999999999999998</v>
      </c>
    </row>
    <row r="11" spans="1:19" x14ac:dyDescent="0.25">
      <c r="A11" t="s">
        <v>43</v>
      </c>
      <c r="B11" s="142" t="s">
        <v>25</v>
      </c>
      <c r="C11" t="s">
        <v>139</v>
      </c>
      <c r="D11" s="27" t="s">
        <v>132</v>
      </c>
      <c r="E11" s="27"/>
      <c r="F11" s="27" t="s">
        <v>132</v>
      </c>
      <c r="G11" s="27"/>
      <c r="H11" s="27" t="s">
        <v>132</v>
      </c>
      <c r="I11" s="27"/>
      <c r="J11" s="27" t="s">
        <v>132</v>
      </c>
      <c r="K11" s="27"/>
      <c r="L11" s="27" t="s">
        <v>132</v>
      </c>
      <c r="M11" s="27" t="s">
        <v>132</v>
      </c>
      <c r="N11" s="144"/>
      <c r="O11" s="144"/>
      <c r="P11" s="144"/>
      <c r="Q11" s="22">
        <v>8.4000000000000005E-2</v>
      </c>
    </row>
    <row r="12" spans="1:19" x14ac:dyDescent="0.25">
      <c r="A12" t="s">
        <v>44</v>
      </c>
      <c r="B12" s="142" t="s">
        <v>26</v>
      </c>
      <c r="C12" t="s">
        <v>139</v>
      </c>
      <c r="D12" s="27" t="s">
        <v>132</v>
      </c>
      <c r="E12" s="27" t="s">
        <v>17</v>
      </c>
      <c r="F12" s="27">
        <v>16.100000000000001</v>
      </c>
      <c r="G12" s="27" t="s">
        <v>133</v>
      </c>
      <c r="H12" s="27">
        <v>5.0000000000000002E-5</v>
      </c>
      <c r="I12" s="27" t="s">
        <v>133</v>
      </c>
      <c r="J12" s="27">
        <v>16</v>
      </c>
      <c r="K12" s="27" t="s">
        <v>133</v>
      </c>
      <c r="L12" s="27">
        <v>5.0000000000000002E-5</v>
      </c>
      <c r="M12" s="27">
        <v>16</v>
      </c>
      <c r="N12" s="144">
        <v>1</v>
      </c>
      <c r="O12" s="144">
        <v>0.1</v>
      </c>
      <c r="P12" s="144">
        <v>1</v>
      </c>
      <c r="Q12" s="22">
        <v>6.8</v>
      </c>
      <c r="S12" s="22"/>
    </row>
    <row r="13" spans="1:19" x14ac:dyDescent="0.25">
      <c r="A13" t="s">
        <v>45</v>
      </c>
      <c r="B13" s="142" t="s">
        <v>27</v>
      </c>
      <c r="C13" t="s">
        <v>139</v>
      </c>
      <c r="D13" s="27" t="s">
        <v>132</v>
      </c>
      <c r="E13" s="27" t="s">
        <v>17</v>
      </c>
      <c r="F13" s="27" t="s">
        <v>132</v>
      </c>
      <c r="G13" s="27" t="s">
        <v>17</v>
      </c>
      <c r="H13" s="27">
        <v>2.9999999999999997E-4</v>
      </c>
      <c r="I13" s="27" t="s">
        <v>133</v>
      </c>
      <c r="J13" s="27" t="s">
        <v>132</v>
      </c>
      <c r="K13" s="27" t="s">
        <v>17</v>
      </c>
      <c r="L13" s="27">
        <v>2.9999999999999997E-4</v>
      </c>
      <c r="M13" s="27" t="s">
        <v>132</v>
      </c>
      <c r="N13" s="144">
        <v>1</v>
      </c>
      <c r="O13" s="144">
        <v>0.1</v>
      </c>
      <c r="P13" s="144">
        <v>1</v>
      </c>
      <c r="Q13" s="22">
        <v>6.0999999999999999E-2</v>
      </c>
    </row>
    <row r="14" spans="1:19" x14ac:dyDescent="0.25">
      <c r="A14" t="s">
        <v>46</v>
      </c>
      <c r="B14" s="142" t="s">
        <v>28</v>
      </c>
      <c r="C14" t="s">
        <v>139</v>
      </c>
      <c r="D14" s="27" t="s">
        <v>132</v>
      </c>
      <c r="E14" s="27"/>
      <c r="F14" s="27" t="s">
        <v>132</v>
      </c>
      <c r="G14" s="27"/>
      <c r="H14" s="27" t="s">
        <v>132</v>
      </c>
      <c r="I14" s="27"/>
      <c r="J14" s="27" t="s">
        <v>132</v>
      </c>
      <c r="K14" s="27"/>
      <c r="L14" s="27" t="s">
        <v>132</v>
      </c>
      <c r="M14" s="27" t="s">
        <v>132</v>
      </c>
      <c r="N14" s="144"/>
      <c r="O14" s="144"/>
      <c r="P14" s="144"/>
      <c r="Q14" s="22">
        <v>1.7999999999999999E-2</v>
      </c>
    </row>
    <row r="16" spans="1:19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ht="17.25" x14ac:dyDescent="0.25">
      <c r="A19" t="s">
        <v>153</v>
      </c>
    </row>
    <row r="20" spans="1:1" x14ac:dyDescent="0.25">
      <c r="A20" t="s">
        <v>155</v>
      </c>
    </row>
    <row r="21" spans="1:1" x14ac:dyDescent="0.25">
      <c r="A21" t="s">
        <v>157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P37"/>
  <sheetViews>
    <sheetView showOutlineSymbols="0" zoomScaleNormal="100" workbookViewId="0">
      <selection activeCell="N30" sqref="N30"/>
    </sheetView>
  </sheetViews>
  <sheetFormatPr defaultColWidth="11.140625" defaultRowHeight="15" x14ac:dyDescent="0.2"/>
  <cols>
    <col min="1" max="2" width="16.28515625" style="31" customWidth="1"/>
    <col min="3" max="3" width="13.7109375" style="31" customWidth="1"/>
    <col min="4" max="4" width="20.140625" style="31" customWidth="1"/>
    <col min="5" max="5" width="8.5703125" style="31" customWidth="1"/>
    <col min="6" max="6" width="24" style="31" customWidth="1"/>
    <col min="7" max="7" width="17.85546875" style="31" customWidth="1"/>
    <col min="8" max="8" width="14" style="31" customWidth="1"/>
    <col min="9" max="9" width="16.28515625" style="31" customWidth="1"/>
    <col min="10" max="10" width="34" style="31" customWidth="1"/>
    <col min="11" max="15" width="11.140625" style="31"/>
    <col min="16" max="16" width="13.42578125" style="31" bestFit="1" customWidth="1"/>
    <col min="17" max="256" width="11.140625" style="31"/>
    <col min="257" max="258" width="16.28515625" style="31" customWidth="1"/>
    <col min="259" max="259" width="13.7109375" style="31" customWidth="1"/>
    <col min="260" max="260" width="20.140625" style="31" customWidth="1"/>
    <col min="261" max="261" width="8.5703125" style="31" customWidth="1"/>
    <col min="262" max="262" width="24" style="31" customWidth="1"/>
    <col min="263" max="263" width="17.85546875" style="31" customWidth="1"/>
    <col min="264" max="264" width="14" style="31" customWidth="1"/>
    <col min="265" max="265" width="16.28515625" style="31" customWidth="1"/>
    <col min="266" max="266" width="34" style="31" customWidth="1"/>
    <col min="267" max="271" width="11.140625" style="31"/>
    <col min="272" max="272" width="13.42578125" style="31" bestFit="1" customWidth="1"/>
    <col min="273" max="512" width="11.140625" style="31"/>
    <col min="513" max="514" width="16.28515625" style="31" customWidth="1"/>
    <col min="515" max="515" width="13.7109375" style="31" customWidth="1"/>
    <col min="516" max="516" width="20.140625" style="31" customWidth="1"/>
    <col min="517" max="517" width="8.5703125" style="31" customWidth="1"/>
    <col min="518" max="518" width="24" style="31" customWidth="1"/>
    <col min="519" max="519" width="17.85546875" style="31" customWidth="1"/>
    <col min="520" max="520" width="14" style="31" customWidth="1"/>
    <col min="521" max="521" width="16.28515625" style="31" customWidth="1"/>
    <col min="522" max="522" width="34" style="31" customWidth="1"/>
    <col min="523" max="527" width="11.140625" style="31"/>
    <col min="528" max="528" width="13.42578125" style="31" bestFit="1" customWidth="1"/>
    <col min="529" max="768" width="11.140625" style="31"/>
    <col min="769" max="770" width="16.28515625" style="31" customWidth="1"/>
    <col min="771" max="771" width="13.7109375" style="31" customWidth="1"/>
    <col min="772" max="772" width="20.140625" style="31" customWidth="1"/>
    <col min="773" max="773" width="8.5703125" style="31" customWidth="1"/>
    <col min="774" max="774" width="24" style="31" customWidth="1"/>
    <col min="775" max="775" width="17.85546875" style="31" customWidth="1"/>
    <col min="776" max="776" width="14" style="31" customWidth="1"/>
    <col min="777" max="777" width="16.28515625" style="31" customWidth="1"/>
    <col min="778" max="778" width="34" style="31" customWidth="1"/>
    <col min="779" max="783" width="11.140625" style="31"/>
    <col min="784" max="784" width="13.42578125" style="31" bestFit="1" customWidth="1"/>
    <col min="785" max="1024" width="11.140625" style="31"/>
    <col min="1025" max="1026" width="16.28515625" style="31" customWidth="1"/>
    <col min="1027" max="1027" width="13.7109375" style="31" customWidth="1"/>
    <col min="1028" max="1028" width="20.140625" style="31" customWidth="1"/>
    <col min="1029" max="1029" width="8.5703125" style="31" customWidth="1"/>
    <col min="1030" max="1030" width="24" style="31" customWidth="1"/>
    <col min="1031" max="1031" width="17.85546875" style="31" customWidth="1"/>
    <col min="1032" max="1032" width="14" style="31" customWidth="1"/>
    <col min="1033" max="1033" width="16.28515625" style="31" customWidth="1"/>
    <col min="1034" max="1034" width="34" style="31" customWidth="1"/>
    <col min="1035" max="1039" width="11.140625" style="31"/>
    <col min="1040" max="1040" width="13.42578125" style="31" bestFit="1" customWidth="1"/>
    <col min="1041" max="1280" width="11.140625" style="31"/>
    <col min="1281" max="1282" width="16.28515625" style="31" customWidth="1"/>
    <col min="1283" max="1283" width="13.7109375" style="31" customWidth="1"/>
    <col min="1284" max="1284" width="20.140625" style="31" customWidth="1"/>
    <col min="1285" max="1285" width="8.5703125" style="31" customWidth="1"/>
    <col min="1286" max="1286" width="24" style="31" customWidth="1"/>
    <col min="1287" max="1287" width="17.85546875" style="31" customWidth="1"/>
    <col min="1288" max="1288" width="14" style="31" customWidth="1"/>
    <col min="1289" max="1289" width="16.28515625" style="31" customWidth="1"/>
    <col min="1290" max="1290" width="34" style="31" customWidth="1"/>
    <col min="1291" max="1295" width="11.140625" style="31"/>
    <col min="1296" max="1296" width="13.42578125" style="31" bestFit="1" customWidth="1"/>
    <col min="1297" max="1536" width="11.140625" style="31"/>
    <col min="1537" max="1538" width="16.28515625" style="31" customWidth="1"/>
    <col min="1539" max="1539" width="13.7109375" style="31" customWidth="1"/>
    <col min="1540" max="1540" width="20.140625" style="31" customWidth="1"/>
    <col min="1541" max="1541" width="8.5703125" style="31" customWidth="1"/>
    <col min="1542" max="1542" width="24" style="31" customWidth="1"/>
    <col min="1543" max="1543" width="17.85546875" style="31" customWidth="1"/>
    <col min="1544" max="1544" width="14" style="31" customWidth="1"/>
    <col min="1545" max="1545" width="16.28515625" style="31" customWidth="1"/>
    <col min="1546" max="1546" width="34" style="31" customWidth="1"/>
    <col min="1547" max="1551" width="11.140625" style="31"/>
    <col min="1552" max="1552" width="13.42578125" style="31" bestFit="1" customWidth="1"/>
    <col min="1553" max="1792" width="11.140625" style="31"/>
    <col min="1793" max="1794" width="16.28515625" style="31" customWidth="1"/>
    <col min="1795" max="1795" width="13.7109375" style="31" customWidth="1"/>
    <col min="1796" max="1796" width="20.140625" style="31" customWidth="1"/>
    <col min="1797" max="1797" width="8.5703125" style="31" customWidth="1"/>
    <col min="1798" max="1798" width="24" style="31" customWidth="1"/>
    <col min="1799" max="1799" width="17.85546875" style="31" customWidth="1"/>
    <col min="1800" max="1800" width="14" style="31" customWidth="1"/>
    <col min="1801" max="1801" width="16.28515625" style="31" customWidth="1"/>
    <col min="1802" max="1802" width="34" style="31" customWidth="1"/>
    <col min="1803" max="1807" width="11.140625" style="31"/>
    <col min="1808" max="1808" width="13.42578125" style="31" bestFit="1" customWidth="1"/>
    <col min="1809" max="2048" width="11.140625" style="31"/>
    <col min="2049" max="2050" width="16.28515625" style="31" customWidth="1"/>
    <col min="2051" max="2051" width="13.7109375" style="31" customWidth="1"/>
    <col min="2052" max="2052" width="20.140625" style="31" customWidth="1"/>
    <col min="2053" max="2053" width="8.5703125" style="31" customWidth="1"/>
    <col min="2054" max="2054" width="24" style="31" customWidth="1"/>
    <col min="2055" max="2055" width="17.85546875" style="31" customWidth="1"/>
    <col min="2056" max="2056" width="14" style="31" customWidth="1"/>
    <col min="2057" max="2057" width="16.28515625" style="31" customWidth="1"/>
    <col min="2058" max="2058" width="34" style="31" customWidth="1"/>
    <col min="2059" max="2063" width="11.140625" style="31"/>
    <col min="2064" max="2064" width="13.42578125" style="31" bestFit="1" customWidth="1"/>
    <col min="2065" max="2304" width="11.140625" style="31"/>
    <col min="2305" max="2306" width="16.28515625" style="31" customWidth="1"/>
    <col min="2307" max="2307" width="13.7109375" style="31" customWidth="1"/>
    <col min="2308" max="2308" width="20.140625" style="31" customWidth="1"/>
    <col min="2309" max="2309" width="8.5703125" style="31" customWidth="1"/>
    <col min="2310" max="2310" width="24" style="31" customWidth="1"/>
    <col min="2311" max="2311" width="17.85546875" style="31" customWidth="1"/>
    <col min="2312" max="2312" width="14" style="31" customWidth="1"/>
    <col min="2313" max="2313" width="16.28515625" style="31" customWidth="1"/>
    <col min="2314" max="2314" width="34" style="31" customWidth="1"/>
    <col min="2315" max="2319" width="11.140625" style="31"/>
    <col min="2320" max="2320" width="13.42578125" style="31" bestFit="1" customWidth="1"/>
    <col min="2321" max="2560" width="11.140625" style="31"/>
    <col min="2561" max="2562" width="16.28515625" style="31" customWidth="1"/>
    <col min="2563" max="2563" width="13.7109375" style="31" customWidth="1"/>
    <col min="2564" max="2564" width="20.140625" style="31" customWidth="1"/>
    <col min="2565" max="2565" width="8.5703125" style="31" customWidth="1"/>
    <col min="2566" max="2566" width="24" style="31" customWidth="1"/>
    <col min="2567" max="2567" width="17.85546875" style="31" customWidth="1"/>
    <col min="2568" max="2568" width="14" style="31" customWidth="1"/>
    <col min="2569" max="2569" width="16.28515625" style="31" customWidth="1"/>
    <col min="2570" max="2570" width="34" style="31" customWidth="1"/>
    <col min="2571" max="2575" width="11.140625" style="31"/>
    <col min="2576" max="2576" width="13.42578125" style="31" bestFit="1" customWidth="1"/>
    <col min="2577" max="2816" width="11.140625" style="31"/>
    <col min="2817" max="2818" width="16.28515625" style="31" customWidth="1"/>
    <col min="2819" max="2819" width="13.7109375" style="31" customWidth="1"/>
    <col min="2820" max="2820" width="20.140625" style="31" customWidth="1"/>
    <col min="2821" max="2821" width="8.5703125" style="31" customWidth="1"/>
    <col min="2822" max="2822" width="24" style="31" customWidth="1"/>
    <col min="2823" max="2823" width="17.85546875" style="31" customWidth="1"/>
    <col min="2824" max="2824" width="14" style="31" customWidth="1"/>
    <col min="2825" max="2825" width="16.28515625" style="31" customWidth="1"/>
    <col min="2826" max="2826" width="34" style="31" customWidth="1"/>
    <col min="2827" max="2831" width="11.140625" style="31"/>
    <col min="2832" max="2832" width="13.42578125" style="31" bestFit="1" customWidth="1"/>
    <col min="2833" max="3072" width="11.140625" style="31"/>
    <col min="3073" max="3074" width="16.28515625" style="31" customWidth="1"/>
    <col min="3075" max="3075" width="13.7109375" style="31" customWidth="1"/>
    <col min="3076" max="3076" width="20.140625" style="31" customWidth="1"/>
    <col min="3077" max="3077" width="8.5703125" style="31" customWidth="1"/>
    <col min="3078" max="3078" width="24" style="31" customWidth="1"/>
    <col min="3079" max="3079" width="17.85546875" style="31" customWidth="1"/>
    <col min="3080" max="3080" width="14" style="31" customWidth="1"/>
    <col min="3081" max="3081" width="16.28515625" style="31" customWidth="1"/>
    <col min="3082" max="3082" width="34" style="31" customWidth="1"/>
    <col min="3083" max="3087" width="11.140625" style="31"/>
    <col min="3088" max="3088" width="13.42578125" style="31" bestFit="1" customWidth="1"/>
    <col min="3089" max="3328" width="11.140625" style="31"/>
    <col min="3329" max="3330" width="16.28515625" style="31" customWidth="1"/>
    <col min="3331" max="3331" width="13.7109375" style="31" customWidth="1"/>
    <col min="3332" max="3332" width="20.140625" style="31" customWidth="1"/>
    <col min="3333" max="3333" width="8.5703125" style="31" customWidth="1"/>
    <col min="3334" max="3334" width="24" style="31" customWidth="1"/>
    <col min="3335" max="3335" width="17.85546875" style="31" customWidth="1"/>
    <col min="3336" max="3336" width="14" style="31" customWidth="1"/>
    <col min="3337" max="3337" width="16.28515625" style="31" customWidth="1"/>
    <col min="3338" max="3338" width="34" style="31" customWidth="1"/>
    <col min="3339" max="3343" width="11.140625" style="31"/>
    <col min="3344" max="3344" width="13.42578125" style="31" bestFit="1" customWidth="1"/>
    <col min="3345" max="3584" width="11.140625" style="31"/>
    <col min="3585" max="3586" width="16.28515625" style="31" customWidth="1"/>
    <col min="3587" max="3587" width="13.7109375" style="31" customWidth="1"/>
    <col min="3588" max="3588" width="20.140625" style="31" customWidth="1"/>
    <col min="3589" max="3589" width="8.5703125" style="31" customWidth="1"/>
    <col min="3590" max="3590" width="24" style="31" customWidth="1"/>
    <col min="3591" max="3591" width="17.85546875" style="31" customWidth="1"/>
    <col min="3592" max="3592" width="14" style="31" customWidth="1"/>
    <col min="3593" max="3593" width="16.28515625" style="31" customWidth="1"/>
    <col min="3594" max="3594" width="34" style="31" customWidth="1"/>
    <col min="3595" max="3599" width="11.140625" style="31"/>
    <col min="3600" max="3600" width="13.42578125" style="31" bestFit="1" customWidth="1"/>
    <col min="3601" max="3840" width="11.140625" style="31"/>
    <col min="3841" max="3842" width="16.28515625" style="31" customWidth="1"/>
    <col min="3843" max="3843" width="13.7109375" style="31" customWidth="1"/>
    <col min="3844" max="3844" width="20.140625" style="31" customWidth="1"/>
    <col min="3845" max="3845" width="8.5703125" style="31" customWidth="1"/>
    <col min="3846" max="3846" width="24" style="31" customWidth="1"/>
    <col min="3847" max="3847" width="17.85546875" style="31" customWidth="1"/>
    <col min="3848" max="3848" width="14" style="31" customWidth="1"/>
    <col min="3849" max="3849" width="16.28515625" style="31" customWidth="1"/>
    <col min="3850" max="3850" width="34" style="31" customWidth="1"/>
    <col min="3851" max="3855" width="11.140625" style="31"/>
    <col min="3856" max="3856" width="13.42578125" style="31" bestFit="1" customWidth="1"/>
    <col min="3857" max="4096" width="11.140625" style="31"/>
    <col min="4097" max="4098" width="16.28515625" style="31" customWidth="1"/>
    <col min="4099" max="4099" width="13.7109375" style="31" customWidth="1"/>
    <col min="4100" max="4100" width="20.140625" style="31" customWidth="1"/>
    <col min="4101" max="4101" width="8.5703125" style="31" customWidth="1"/>
    <col min="4102" max="4102" width="24" style="31" customWidth="1"/>
    <col min="4103" max="4103" width="17.85546875" style="31" customWidth="1"/>
    <col min="4104" max="4104" width="14" style="31" customWidth="1"/>
    <col min="4105" max="4105" width="16.28515625" style="31" customWidth="1"/>
    <col min="4106" max="4106" width="34" style="31" customWidth="1"/>
    <col min="4107" max="4111" width="11.140625" style="31"/>
    <col min="4112" max="4112" width="13.42578125" style="31" bestFit="1" customWidth="1"/>
    <col min="4113" max="4352" width="11.140625" style="31"/>
    <col min="4353" max="4354" width="16.28515625" style="31" customWidth="1"/>
    <col min="4355" max="4355" width="13.7109375" style="31" customWidth="1"/>
    <col min="4356" max="4356" width="20.140625" style="31" customWidth="1"/>
    <col min="4357" max="4357" width="8.5703125" style="31" customWidth="1"/>
    <col min="4358" max="4358" width="24" style="31" customWidth="1"/>
    <col min="4359" max="4359" width="17.85546875" style="31" customWidth="1"/>
    <col min="4360" max="4360" width="14" style="31" customWidth="1"/>
    <col min="4361" max="4361" width="16.28515625" style="31" customWidth="1"/>
    <col min="4362" max="4362" width="34" style="31" customWidth="1"/>
    <col min="4363" max="4367" width="11.140625" style="31"/>
    <col min="4368" max="4368" width="13.42578125" style="31" bestFit="1" customWidth="1"/>
    <col min="4369" max="4608" width="11.140625" style="31"/>
    <col min="4609" max="4610" width="16.28515625" style="31" customWidth="1"/>
    <col min="4611" max="4611" width="13.7109375" style="31" customWidth="1"/>
    <col min="4612" max="4612" width="20.140625" style="31" customWidth="1"/>
    <col min="4613" max="4613" width="8.5703125" style="31" customWidth="1"/>
    <col min="4614" max="4614" width="24" style="31" customWidth="1"/>
    <col min="4615" max="4615" width="17.85546875" style="31" customWidth="1"/>
    <col min="4616" max="4616" width="14" style="31" customWidth="1"/>
    <col min="4617" max="4617" width="16.28515625" style="31" customWidth="1"/>
    <col min="4618" max="4618" width="34" style="31" customWidth="1"/>
    <col min="4619" max="4623" width="11.140625" style="31"/>
    <col min="4624" max="4624" width="13.42578125" style="31" bestFit="1" customWidth="1"/>
    <col min="4625" max="4864" width="11.140625" style="31"/>
    <col min="4865" max="4866" width="16.28515625" style="31" customWidth="1"/>
    <col min="4867" max="4867" width="13.7109375" style="31" customWidth="1"/>
    <col min="4868" max="4868" width="20.140625" style="31" customWidth="1"/>
    <col min="4869" max="4869" width="8.5703125" style="31" customWidth="1"/>
    <col min="4870" max="4870" width="24" style="31" customWidth="1"/>
    <col min="4871" max="4871" width="17.85546875" style="31" customWidth="1"/>
    <col min="4872" max="4872" width="14" style="31" customWidth="1"/>
    <col min="4873" max="4873" width="16.28515625" style="31" customWidth="1"/>
    <col min="4874" max="4874" width="34" style="31" customWidth="1"/>
    <col min="4875" max="4879" width="11.140625" style="31"/>
    <col min="4880" max="4880" width="13.42578125" style="31" bestFit="1" customWidth="1"/>
    <col min="4881" max="5120" width="11.140625" style="31"/>
    <col min="5121" max="5122" width="16.28515625" style="31" customWidth="1"/>
    <col min="5123" max="5123" width="13.7109375" style="31" customWidth="1"/>
    <col min="5124" max="5124" width="20.140625" style="31" customWidth="1"/>
    <col min="5125" max="5125" width="8.5703125" style="31" customWidth="1"/>
    <col min="5126" max="5126" width="24" style="31" customWidth="1"/>
    <col min="5127" max="5127" width="17.85546875" style="31" customWidth="1"/>
    <col min="5128" max="5128" width="14" style="31" customWidth="1"/>
    <col min="5129" max="5129" width="16.28515625" style="31" customWidth="1"/>
    <col min="5130" max="5130" width="34" style="31" customWidth="1"/>
    <col min="5131" max="5135" width="11.140625" style="31"/>
    <col min="5136" max="5136" width="13.42578125" style="31" bestFit="1" customWidth="1"/>
    <col min="5137" max="5376" width="11.140625" style="31"/>
    <col min="5377" max="5378" width="16.28515625" style="31" customWidth="1"/>
    <col min="5379" max="5379" width="13.7109375" style="31" customWidth="1"/>
    <col min="5380" max="5380" width="20.140625" style="31" customWidth="1"/>
    <col min="5381" max="5381" width="8.5703125" style="31" customWidth="1"/>
    <col min="5382" max="5382" width="24" style="31" customWidth="1"/>
    <col min="5383" max="5383" width="17.85546875" style="31" customWidth="1"/>
    <col min="5384" max="5384" width="14" style="31" customWidth="1"/>
    <col min="5385" max="5385" width="16.28515625" style="31" customWidth="1"/>
    <col min="5386" max="5386" width="34" style="31" customWidth="1"/>
    <col min="5387" max="5391" width="11.140625" style="31"/>
    <col min="5392" max="5392" width="13.42578125" style="31" bestFit="1" customWidth="1"/>
    <col min="5393" max="5632" width="11.140625" style="31"/>
    <col min="5633" max="5634" width="16.28515625" style="31" customWidth="1"/>
    <col min="5635" max="5635" width="13.7109375" style="31" customWidth="1"/>
    <col min="5636" max="5636" width="20.140625" style="31" customWidth="1"/>
    <col min="5637" max="5637" width="8.5703125" style="31" customWidth="1"/>
    <col min="5638" max="5638" width="24" style="31" customWidth="1"/>
    <col min="5639" max="5639" width="17.85546875" style="31" customWidth="1"/>
    <col min="5640" max="5640" width="14" style="31" customWidth="1"/>
    <col min="5641" max="5641" width="16.28515625" style="31" customWidth="1"/>
    <col min="5642" max="5642" width="34" style="31" customWidth="1"/>
    <col min="5643" max="5647" width="11.140625" style="31"/>
    <col min="5648" max="5648" width="13.42578125" style="31" bestFit="1" customWidth="1"/>
    <col min="5649" max="5888" width="11.140625" style="31"/>
    <col min="5889" max="5890" width="16.28515625" style="31" customWidth="1"/>
    <col min="5891" max="5891" width="13.7109375" style="31" customWidth="1"/>
    <col min="5892" max="5892" width="20.140625" style="31" customWidth="1"/>
    <col min="5893" max="5893" width="8.5703125" style="31" customWidth="1"/>
    <col min="5894" max="5894" width="24" style="31" customWidth="1"/>
    <col min="5895" max="5895" width="17.85546875" style="31" customWidth="1"/>
    <col min="5896" max="5896" width="14" style="31" customWidth="1"/>
    <col min="5897" max="5897" width="16.28515625" style="31" customWidth="1"/>
    <col min="5898" max="5898" width="34" style="31" customWidth="1"/>
    <col min="5899" max="5903" width="11.140625" style="31"/>
    <col min="5904" max="5904" width="13.42578125" style="31" bestFit="1" customWidth="1"/>
    <col min="5905" max="6144" width="11.140625" style="31"/>
    <col min="6145" max="6146" width="16.28515625" style="31" customWidth="1"/>
    <col min="6147" max="6147" width="13.7109375" style="31" customWidth="1"/>
    <col min="6148" max="6148" width="20.140625" style="31" customWidth="1"/>
    <col min="6149" max="6149" width="8.5703125" style="31" customWidth="1"/>
    <col min="6150" max="6150" width="24" style="31" customWidth="1"/>
    <col min="6151" max="6151" width="17.85546875" style="31" customWidth="1"/>
    <col min="6152" max="6152" width="14" style="31" customWidth="1"/>
    <col min="6153" max="6153" width="16.28515625" style="31" customWidth="1"/>
    <col min="6154" max="6154" width="34" style="31" customWidth="1"/>
    <col min="6155" max="6159" width="11.140625" style="31"/>
    <col min="6160" max="6160" width="13.42578125" style="31" bestFit="1" customWidth="1"/>
    <col min="6161" max="6400" width="11.140625" style="31"/>
    <col min="6401" max="6402" width="16.28515625" style="31" customWidth="1"/>
    <col min="6403" max="6403" width="13.7109375" style="31" customWidth="1"/>
    <col min="6404" max="6404" width="20.140625" style="31" customWidth="1"/>
    <col min="6405" max="6405" width="8.5703125" style="31" customWidth="1"/>
    <col min="6406" max="6406" width="24" style="31" customWidth="1"/>
    <col min="6407" max="6407" width="17.85546875" style="31" customWidth="1"/>
    <col min="6408" max="6408" width="14" style="31" customWidth="1"/>
    <col min="6409" max="6409" width="16.28515625" style="31" customWidth="1"/>
    <col min="6410" max="6410" width="34" style="31" customWidth="1"/>
    <col min="6411" max="6415" width="11.140625" style="31"/>
    <col min="6416" max="6416" width="13.42578125" style="31" bestFit="1" customWidth="1"/>
    <col min="6417" max="6656" width="11.140625" style="31"/>
    <col min="6657" max="6658" width="16.28515625" style="31" customWidth="1"/>
    <col min="6659" max="6659" width="13.7109375" style="31" customWidth="1"/>
    <col min="6660" max="6660" width="20.140625" style="31" customWidth="1"/>
    <col min="6661" max="6661" width="8.5703125" style="31" customWidth="1"/>
    <col min="6662" max="6662" width="24" style="31" customWidth="1"/>
    <col min="6663" max="6663" width="17.85546875" style="31" customWidth="1"/>
    <col min="6664" max="6664" width="14" style="31" customWidth="1"/>
    <col min="6665" max="6665" width="16.28515625" style="31" customWidth="1"/>
    <col min="6666" max="6666" width="34" style="31" customWidth="1"/>
    <col min="6667" max="6671" width="11.140625" style="31"/>
    <col min="6672" max="6672" width="13.42578125" style="31" bestFit="1" customWidth="1"/>
    <col min="6673" max="6912" width="11.140625" style="31"/>
    <col min="6913" max="6914" width="16.28515625" style="31" customWidth="1"/>
    <col min="6915" max="6915" width="13.7109375" style="31" customWidth="1"/>
    <col min="6916" max="6916" width="20.140625" style="31" customWidth="1"/>
    <col min="6917" max="6917" width="8.5703125" style="31" customWidth="1"/>
    <col min="6918" max="6918" width="24" style="31" customWidth="1"/>
    <col min="6919" max="6919" width="17.85546875" style="31" customWidth="1"/>
    <col min="6920" max="6920" width="14" style="31" customWidth="1"/>
    <col min="6921" max="6921" width="16.28515625" style="31" customWidth="1"/>
    <col min="6922" max="6922" width="34" style="31" customWidth="1"/>
    <col min="6923" max="6927" width="11.140625" style="31"/>
    <col min="6928" max="6928" width="13.42578125" style="31" bestFit="1" customWidth="1"/>
    <col min="6929" max="7168" width="11.140625" style="31"/>
    <col min="7169" max="7170" width="16.28515625" style="31" customWidth="1"/>
    <col min="7171" max="7171" width="13.7109375" style="31" customWidth="1"/>
    <col min="7172" max="7172" width="20.140625" style="31" customWidth="1"/>
    <col min="7173" max="7173" width="8.5703125" style="31" customWidth="1"/>
    <col min="7174" max="7174" width="24" style="31" customWidth="1"/>
    <col min="7175" max="7175" width="17.85546875" style="31" customWidth="1"/>
    <col min="7176" max="7176" width="14" style="31" customWidth="1"/>
    <col min="7177" max="7177" width="16.28515625" style="31" customWidth="1"/>
    <col min="7178" max="7178" width="34" style="31" customWidth="1"/>
    <col min="7179" max="7183" width="11.140625" style="31"/>
    <col min="7184" max="7184" width="13.42578125" style="31" bestFit="1" customWidth="1"/>
    <col min="7185" max="7424" width="11.140625" style="31"/>
    <col min="7425" max="7426" width="16.28515625" style="31" customWidth="1"/>
    <col min="7427" max="7427" width="13.7109375" style="31" customWidth="1"/>
    <col min="7428" max="7428" width="20.140625" style="31" customWidth="1"/>
    <col min="7429" max="7429" width="8.5703125" style="31" customWidth="1"/>
    <col min="7430" max="7430" width="24" style="31" customWidth="1"/>
    <col min="7431" max="7431" width="17.85546875" style="31" customWidth="1"/>
    <col min="7432" max="7432" width="14" style="31" customWidth="1"/>
    <col min="7433" max="7433" width="16.28515625" style="31" customWidth="1"/>
    <col min="7434" max="7434" width="34" style="31" customWidth="1"/>
    <col min="7435" max="7439" width="11.140625" style="31"/>
    <col min="7440" max="7440" width="13.42578125" style="31" bestFit="1" customWidth="1"/>
    <col min="7441" max="7680" width="11.140625" style="31"/>
    <col min="7681" max="7682" width="16.28515625" style="31" customWidth="1"/>
    <col min="7683" max="7683" width="13.7109375" style="31" customWidth="1"/>
    <col min="7684" max="7684" width="20.140625" style="31" customWidth="1"/>
    <col min="7685" max="7685" width="8.5703125" style="31" customWidth="1"/>
    <col min="7686" max="7686" width="24" style="31" customWidth="1"/>
    <col min="7687" max="7687" width="17.85546875" style="31" customWidth="1"/>
    <col min="7688" max="7688" width="14" style="31" customWidth="1"/>
    <col min="7689" max="7689" width="16.28515625" style="31" customWidth="1"/>
    <col min="7690" max="7690" width="34" style="31" customWidth="1"/>
    <col min="7691" max="7695" width="11.140625" style="31"/>
    <col min="7696" max="7696" width="13.42578125" style="31" bestFit="1" customWidth="1"/>
    <col min="7697" max="7936" width="11.140625" style="31"/>
    <col min="7937" max="7938" width="16.28515625" style="31" customWidth="1"/>
    <col min="7939" max="7939" width="13.7109375" style="31" customWidth="1"/>
    <col min="7940" max="7940" width="20.140625" style="31" customWidth="1"/>
    <col min="7941" max="7941" width="8.5703125" style="31" customWidth="1"/>
    <col min="7942" max="7942" width="24" style="31" customWidth="1"/>
    <col min="7943" max="7943" width="17.85546875" style="31" customWidth="1"/>
    <col min="7944" max="7944" width="14" style="31" customWidth="1"/>
    <col min="7945" max="7945" width="16.28515625" style="31" customWidth="1"/>
    <col min="7946" max="7946" width="34" style="31" customWidth="1"/>
    <col min="7947" max="7951" width="11.140625" style="31"/>
    <col min="7952" max="7952" width="13.42578125" style="31" bestFit="1" customWidth="1"/>
    <col min="7953" max="8192" width="11.140625" style="31"/>
    <col min="8193" max="8194" width="16.28515625" style="31" customWidth="1"/>
    <col min="8195" max="8195" width="13.7109375" style="31" customWidth="1"/>
    <col min="8196" max="8196" width="20.140625" style="31" customWidth="1"/>
    <col min="8197" max="8197" width="8.5703125" style="31" customWidth="1"/>
    <col min="8198" max="8198" width="24" style="31" customWidth="1"/>
    <col min="8199" max="8199" width="17.85546875" style="31" customWidth="1"/>
    <col min="8200" max="8200" width="14" style="31" customWidth="1"/>
    <col min="8201" max="8201" width="16.28515625" style="31" customWidth="1"/>
    <col min="8202" max="8202" width="34" style="31" customWidth="1"/>
    <col min="8203" max="8207" width="11.140625" style="31"/>
    <col min="8208" max="8208" width="13.42578125" style="31" bestFit="1" customWidth="1"/>
    <col min="8209" max="8448" width="11.140625" style="31"/>
    <col min="8449" max="8450" width="16.28515625" style="31" customWidth="1"/>
    <col min="8451" max="8451" width="13.7109375" style="31" customWidth="1"/>
    <col min="8452" max="8452" width="20.140625" style="31" customWidth="1"/>
    <col min="8453" max="8453" width="8.5703125" style="31" customWidth="1"/>
    <col min="8454" max="8454" width="24" style="31" customWidth="1"/>
    <col min="8455" max="8455" width="17.85546875" style="31" customWidth="1"/>
    <col min="8456" max="8456" width="14" style="31" customWidth="1"/>
    <col min="8457" max="8457" width="16.28515625" style="31" customWidth="1"/>
    <col min="8458" max="8458" width="34" style="31" customWidth="1"/>
    <col min="8459" max="8463" width="11.140625" style="31"/>
    <col min="8464" max="8464" width="13.42578125" style="31" bestFit="1" customWidth="1"/>
    <col min="8465" max="8704" width="11.140625" style="31"/>
    <col min="8705" max="8706" width="16.28515625" style="31" customWidth="1"/>
    <col min="8707" max="8707" width="13.7109375" style="31" customWidth="1"/>
    <col min="8708" max="8708" width="20.140625" style="31" customWidth="1"/>
    <col min="8709" max="8709" width="8.5703125" style="31" customWidth="1"/>
    <col min="8710" max="8710" width="24" style="31" customWidth="1"/>
    <col min="8711" max="8711" width="17.85546875" style="31" customWidth="1"/>
    <col min="8712" max="8712" width="14" style="31" customWidth="1"/>
    <col min="8713" max="8713" width="16.28515625" style="31" customWidth="1"/>
    <col min="8714" max="8714" width="34" style="31" customWidth="1"/>
    <col min="8715" max="8719" width="11.140625" style="31"/>
    <col min="8720" max="8720" width="13.42578125" style="31" bestFit="1" customWidth="1"/>
    <col min="8721" max="8960" width="11.140625" style="31"/>
    <col min="8961" max="8962" width="16.28515625" style="31" customWidth="1"/>
    <col min="8963" max="8963" width="13.7109375" style="31" customWidth="1"/>
    <col min="8964" max="8964" width="20.140625" style="31" customWidth="1"/>
    <col min="8965" max="8965" width="8.5703125" style="31" customWidth="1"/>
    <col min="8966" max="8966" width="24" style="31" customWidth="1"/>
    <col min="8967" max="8967" width="17.85546875" style="31" customWidth="1"/>
    <col min="8968" max="8968" width="14" style="31" customWidth="1"/>
    <col min="8969" max="8969" width="16.28515625" style="31" customWidth="1"/>
    <col min="8970" max="8970" width="34" style="31" customWidth="1"/>
    <col min="8971" max="8975" width="11.140625" style="31"/>
    <col min="8976" max="8976" width="13.42578125" style="31" bestFit="1" customWidth="1"/>
    <col min="8977" max="9216" width="11.140625" style="31"/>
    <col min="9217" max="9218" width="16.28515625" style="31" customWidth="1"/>
    <col min="9219" max="9219" width="13.7109375" style="31" customWidth="1"/>
    <col min="9220" max="9220" width="20.140625" style="31" customWidth="1"/>
    <col min="9221" max="9221" width="8.5703125" style="31" customWidth="1"/>
    <col min="9222" max="9222" width="24" style="31" customWidth="1"/>
    <col min="9223" max="9223" width="17.85546875" style="31" customWidth="1"/>
    <col min="9224" max="9224" width="14" style="31" customWidth="1"/>
    <col min="9225" max="9225" width="16.28515625" style="31" customWidth="1"/>
    <col min="9226" max="9226" width="34" style="31" customWidth="1"/>
    <col min="9227" max="9231" width="11.140625" style="31"/>
    <col min="9232" max="9232" width="13.42578125" style="31" bestFit="1" customWidth="1"/>
    <col min="9233" max="9472" width="11.140625" style="31"/>
    <col min="9473" max="9474" width="16.28515625" style="31" customWidth="1"/>
    <col min="9475" max="9475" width="13.7109375" style="31" customWidth="1"/>
    <col min="9476" max="9476" width="20.140625" style="31" customWidth="1"/>
    <col min="9477" max="9477" width="8.5703125" style="31" customWidth="1"/>
    <col min="9478" max="9478" width="24" style="31" customWidth="1"/>
    <col min="9479" max="9479" width="17.85546875" style="31" customWidth="1"/>
    <col min="9480" max="9480" width="14" style="31" customWidth="1"/>
    <col min="9481" max="9481" width="16.28515625" style="31" customWidth="1"/>
    <col min="9482" max="9482" width="34" style="31" customWidth="1"/>
    <col min="9483" max="9487" width="11.140625" style="31"/>
    <col min="9488" max="9488" width="13.42578125" style="31" bestFit="1" customWidth="1"/>
    <col min="9489" max="9728" width="11.140625" style="31"/>
    <col min="9729" max="9730" width="16.28515625" style="31" customWidth="1"/>
    <col min="9731" max="9731" width="13.7109375" style="31" customWidth="1"/>
    <col min="9732" max="9732" width="20.140625" style="31" customWidth="1"/>
    <col min="9733" max="9733" width="8.5703125" style="31" customWidth="1"/>
    <col min="9734" max="9734" width="24" style="31" customWidth="1"/>
    <col min="9735" max="9735" width="17.85546875" style="31" customWidth="1"/>
    <col min="9736" max="9736" width="14" style="31" customWidth="1"/>
    <col min="9737" max="9737" width="16.28515625" style="31" customWidth="1"/>
    <col min="9738" max="9738" width="34" style="31" customWidth="1"/>
    <col min="9739" max="9743" width="11.140625" style="31"/>
    <col min="9744" max="9744" width="13.42578125" style="31" bestFit="1" customWidth="1"/>
    <col min="9745" max="9984" width="11.140625" style="31"/>
    <col min="9985" max="9986" width="16.28515625" style="31" customWidth="1"/>
    <col min="9987" max="9987" width="13.7109375" style="31" customWidth="1"/>
    <col min="9988" max="9988" width="20.140625" style="31" customWidth="1"/>
    <col min="9989" max="9989" width="8.5703125" style="31" customWidth="1"/>
    <col min="9990" max="9990" width="24" style="31" customWidth="1"/>
    <col min="9991" max="9991" width="17.85546875" style="31" customWidth="1"/>
    <col min="9992" max="9992" width="14" style="31" customWidth="1"/>
    <col min="9993" max="9993" width="16.28515625" style="31" customWidth="1"/>
    <col min="9994" max="9994" width="34" style="31" customWidth="1"/>
    <col min="9995" max="9999" width="11.140625" style="31"/>
    <col min="10000" max="10000" width="13.42578125" style="31" bestFit="1" customWidth="1"/>
    <col min="10001" max="10240" width="11.140625" style="31"/>
    <col min="10241" max="10242" width="16.28515625" style="31" customWidth="1"/>
    <col min="10243" max="10243" width="13.7109375" style="31" customWidth="1"/>
    <col min="10244" max="10244" width="20.140625" style="31" customWidth="1"/>
    <col min="10245" max="10245" width="8.5703125" style="31" customWidth="1"/>
    <col min="10246" max="10246" width="24" style="31" customWidth="1"/>
    <col min="10247" max="10247" width="17.85546875" style="31" customWidth="1"/>
    <col min="10248" max="10248" width="14" style="31" customWidth="1"/>
    <col min="10249" max="10249" width="16.28515625" style="31" customWidth="1"/>
    <col min="10250" max="10250" width="34" style="31" customWidth="1"/>
    <col min="10251" max="10255" width="11.140625" style="31"/>
    <col min="10256" max="10256" width="13.42578125" style="31" bestFit="1" customWidth="1"/>
    <col min="10257" max="10496" width="11.140625" style="31"/>
    <col min="10497" max="10498" width="16.28515625" style="31" customWidth="1"/>
    <col min="10499" max="10499" width="13.7109375" style="31" customWidth="1"/>
    <col min="10500" max="10500" width="20.140625" style="31" customWidth="1"/>
    <col min="10501" max="10501" width="8.5703125" style="31" customWidth="1"/>
    <col min="10502" max="10502" width="24" style="31" customWidth="1"/>
    <col min="10503" max="10503" width="17.85546875" style="31" customWidth="1"/>
    <col min="10504" max="10504" width="14" style="31" customWidth="1"/>
    <col min="10505" max="10505" width="16.28515625" style="31" customWidth="1"/>
    <col min="10506" max="10506" width="34" style="31" customWidth="1"/>
    <col min="10507" max="10511" width="11.140625" style="31"/>
    <col min="10512" max="10512" width="13.42578125" style="31" bestFit="1" customWidth="1"/>
    <col min="10513" max="10752" width="11.140625" style="31"/>
    <col min="10753" max="10754" width="16.28515625" style="31" customWidth="1"/>
    <col min="10755" max="10755" width="13.7109375" style="31" customWidth="1"/>
    <col min="10756" max="10756" width="20.140625" style="31" customWidth="1"/>
    <col min="10757" max="10757" width="8.5703125" style="31" customWidth="1"/>
    <col min="10758" max="10758" width="24" style="31" customWidth="1"/>
    <col min="10759" max="10759" width="17.85546875" style="31" customWidth="1"/>
    <col min="10760" max="10760" width="14" style="31" customWidth="1"/>
    <col min="10761" max="10761" width="16.28515625" style="31" customWidth="1"/>
    <col min="10762" max="10762" width="34" style="31" customWidth="1"/>
    <col min="10763" max="10767" width="11.140625" style="31"/>
    <col min="10768" max="10768" width="13.42578125" style="31" bestFit="1" customWidth="1"/>
    <col min="10769" max="11008" width="11.140625" style="31"/>
    <col min="11009" max="11010" width="16.28515625" style="31" customWidth="1"/>
    <col min="11011" max="11011" width="13.7109375" style="31" customWidth="1"/>
    <col min="11012" max="11012" width="20.140625" style="31" customWidth="1"/>
    <col min="11013" max="11013" width="8.5703125" style="31" customWidth="1"/>
    <col min="11014" max="11014" width="24" style="31" customWidth="1"/>
    <col min="11015" max="11015" width="17.85546875" style="31" customWidth="1"/>
    <col min="11016" max="11016" width="14" style="31" customWidth="1"/>
    <col min="11017" max="11017" width="16.28515625" style="31" customWidth="1"/>
    <col min="11018" max="11018" width="34" style="31" customWidth="1"/>
    <col min="11019" max="11023" width="11.140625" style="31"/>
    <col min="11024" max="11024" width="13.42578125" style="31" bestFit="1" customWidth="1"/>
    <col min="11025" max="11264" width="11.140625" style="31"/>
    <col min="11265" max="11266" width="16.28515625" style="31" customWidth="1"/>
    <col min="11267" max="11267" width="13.7109375" style="31" customWidth="1"/>
    <col min="11268" max="11268" width="20.140625" style="31" customWidth="1"/>
    <col min="11269" max="11269" width="8.5703125" style="31" customWidth="1"/>
    <col min="11270" max="11270" width="24" style="31" customWidth="1"/>
    <col min="11271" max="11271" width="17.85546875" style="31" customWidth="1"/>
    <col min="11272" max="11272" width="14" style="31" customWidth="1"/>
    <col min="11273" max="11273" width="16.28515625" style="31" customWidth="1"/>
    <col min="11274" max="11274" width="34" style="31" customWidth="1"/>
    <col min="11275" max="11279" width="11.140625" style="31"/>
    <col min="11280" max="11280" width="13.42578125" style="31" bestFit="1" customWidth="1"/>
    <col min="11281" max="11520" width="11.140625" style="31"/>
    <col min="11521" max="11522" width="16.28515625" style="31" customWidth="1"/>
    <col min="11523" max="11523" width="13.7109375" style="31" customWidth="1"/>
    <col min="11524" max="11524" width="20.140625" style="31" customWidth="1"/>
    <col min="11525" max="11525" width="8.5703125" style="31" customWidth="1"/>
    <col min="11526" max="11526" width="24" style="31" customWidth="1"/>
    <col min="11527" max="11527" width="17.85546875" style="31" customWidth="1"/>
    <col min="11528" max="11528" width="14" style="31" customWidth="1"/>
    <col min="11529" max="11529" width="16.28515625" style="31" customWidth="1"/>
    <col min="11530" max="11530" width="34" style="31" customWidth="1"/>
    <col min="11531" max="11535" width="11.140625" style="31"/>
    <col min="11536" max="11536" width="13.42578125" style="31" bestFit="1" customWidth="1"/>
    <col min="11537" max="11776" width="11.140625" style="31"/>
    <col min="11777" max="11778" width="16.28515625" style="31" customWidth="1"/>
    <col min="11779" max="11779" width="13.7109375" style="31" customWidth="1"/>
    <col min="11780" max="11780" width="20.140625" style="31" customWidth="1"/>
    <col min="11781" max="11781" width="8.5703125" style="31" customWidth="1"/>
    <col min="11782" max="11782" width="24" style="31" customWidth="1"/>
    <col min="11783" max="11783" width="17.85546875" style="31" customWidth="1"/>
    <col min="11784" max="11784" width="14" style="31" customWidth="1"/>
    <col min="11785" max="11785" width="16.28515625" style="31" customWidth="1"/>
    <col min="11786" max="11786" width="34" style="31" customWidth="1"/>
    <col min="11787" max="11791" width="11.140625" style="31"/>
    <col min="11792" max="11792" width="13.42578125" style="31" bestFit="1" customWidth="1"/>
    <col min="11793" max="12032" width="11.140625" style="31"/>
    <col min="12033" max="12034" width="16.28515625" style="31" customWidth="1"/>
    <col min="12035" max="12035" width="13.7109375" style="31" customWidth="1"/>
    <col min="12036" max="12036" width="20.140625" style="31" customWidth="1"/>
    <col min="12037" max="12037" width="8.5703125" style="31" customWidth="1"/>
    <col min="12038" max="12038" width="24" style="31" customWidth="1"/>
    <col min="12039" max="12039" width="17.85546875" style="31" customWidth="1"/>
    <col min="12040" max="12040" width="14" style="31" customWidth="1"/>
    <col min="12041" max="12041" width="16.28515625" style="31" customWidth="1"/>
    <col min="12042" max="12042" width="34" style="31" customWidth="1"/>
    <col min="12043" max="12047" width="11.140625" style="31"/>
    <col min="12048" max="12048" width="13.42578125" style="31" bestFit="1" customWidth="1"/>
    <col min="12049" max="12288" width="11.140625" style="31"/>
    <col min="12289" max="12290" width="16.28515625" style="31" customWidth="1"/>
    <col min="12291" max="12291" width="13.7109375" style="31" customWidth="1"/>
    <col min="12292" max="12292" width="20.140625" style="31" customWidth="1"/>
    <col min="12293" max="12293" width="8.5703125" style="31" customWidth="1"/>
    <col min="12294" max="12294" width="24" style="31" customWidth="1"/>
    <col min="12295" max="12295" width="17.85546875" style="31" customWidth="1"/>
    <col min="12296" max="12296" width="14" style="31" customWidth="1"/>
    <col min="12297" max="12297" width="16.28515625" style="31" customWidth="1"/>
    <col min="12298" max="12298" width="34" style="31" customWidth="1"/>
    <col min="12299" max="12303" width="11.140625" style="31"/>
    <col min="12304" max="12304" width="13.42578125" style="31" bestFit="1" customWidth="1"/>
    <col min="12305" max="12544" width="11.140625" style="31"/>
    <col min="12545" max="12546" width="16.28515625" style="31" customWidth="1"/>
    <col min="12547" max="12547" width="13.7109375" style="31" customWidth="1"/>
    <col min="12548" max="12548" width="20.140625" style="31" customWidth="1"/>
    <col min="12549" max="12549" width="8.5703125" style="31" customWidth="1"/>
    <col min="12550" max="12550" width="24" style="31" customWidth="1"/>
    <col min="12551" max="12551" width="17.85546875" style="31" customWidth="1"/>
    <col min="12552" max="12552" width="14" style="31" customWidth="1"/>
    <col min="12553" max="12553" width="16.28515625" style="31" customWidth="1"/>
    <col min="12554" max="12554" width="34" style="31" customWidth="1"/>
    <col min="12555" max="12559" width="11.140625" style="31"/>
    <col min="12560" max="12560" width="13.42578125" style="31" bestFit="1" customWidth="1"/>
    <col min="12561" max="12800" width="11.140625" style="31"/>
    <col min="12801" max="12802" width="16.28515625" style="31" customWidth="1"/>
    <col min="12803" max="12803" width="13.7109375" style="31" customWidth="1"/>
    <col min="12804" max="12804" width="20.140625" style="31" customWidth="1"/>
    <col min="12805" max="12805" width="8.5703125" style="31" customWidth="1"/>
    <col min="12806" max="12806" width="24" style="31" customWidth="1"/>
    <col min="12807" max="12807" width="17.85546875" style="31" customWidth="1"/>
    <col min="12808" max="12808" width="14" style="31" customWidth="1"/>
    <col min="12809" max="12809" width="16.28515625" style="31" customWidth="1"/>
    <col min="12810" max="12810" width="34" style="31" customWidth="1"/>
    <col min="12811" max="12815" width="11.140625" style="31"/>
    <col min="12816" max="12816" width="13.42578125" style="31" bestFit="1" customWidth="1"/>
    <col min="12817" max="13056" width="11.140625" style="31"/>
    <col min="13057" max="13058" width="16.28515625" style="31" customWidth="1"/>
    <col min="13059" max="13059" width="13.7109375" style="31" customWidth="1"/>
    <col min="13060" max="13060" width="20.140625" style="31" customWidth="1"/>
    <col min="13061" max="13061" width="8.5703125" style="31" customWidth="1"/>
    <col min="13062" max="13062" width="24" style="31" customWidth="1"/>
    <col min="13063" max="13063" width="17.85546875" style="31" customWidth="1"/>
    <col min="13064" max="13064" width="14" style="31" customWidth="1"/>
    <col min="13065" max="13065" width="16.28515625" style="31" customWidth="1"/>
    <col min="13066" max="13066" width="34" style="31" customWidth="1"/>
    <col min="13067" max="13071" width="11.140625" style="31"/>
    <col min="13072" max="13072" width="13.42578125" style="31" bestFit="1" customWidth="1"/>
    <col min="13073" max="13312" width="11.140625" style="31"/>
    <col min="13313" max="13314" width="16.28515625" style="31" customWidth="1"/>
    <col min="13315" max="13315" width="13.7109375" style="31" customWidth="1"/>
    <col min="13316" max="13316" width="20.140625" style="31" customWidth="1"/>
    <col min="13317" max="13317" width="8.5703125" style="31" customWidth="1"/>
    <col min="13318" max="13318" width="24" style="31" customWidth="1"/>
    <col min="13319" max="13319" width="17.85546875" style="31" customWidth="1"/>
    <col min="13320" max="13320" width="14" style="31" customWidth="1"/>
    <col min="13321" max="13321" width="16.28515625" style="31" customWidth="1"/>
    <col min="13322" max="13322" width="34" style="31" customWidth="1"/>
    <col min="13323" max="13327" width="11.140625" style="31"/>
    <col min="13328" max="13328" width="13.42578125" style="31" bestFit="1" customWidth="1"/>
    <col min="13329" max="13568" width="11.140625" style="31"/>
    <col min="13569" max="13570" width="16.28515625" style="31" customWidth="1"/>
    <col min="13571" max="13571" width="13.7109375" style="31" customWidth="1"/>
    <col min="13572" max="13572" width="20.140625" style="31" customWidth="1"/>
    <col min="13573" max="13573" width="8.5703125" style="31" customWidth="1"/>
    <col min="13574" max="13574" width="24" style="31" customWidth="1"/>
    <col min="13575" max="13575" width="17.85546875" style="31" customWidth="1"/>
    <col min="13576" max="13576" width="14" style="31" customWidth="1"/>
    <col min="13577" max="13577" width="16.28515625" style="31" customWidth="1"/>
    <col min="13578" max="13578" width="34" style="31" customWidth="1"/>
    <col min="13579" max="13583" width="11.140625" style="31"/>
    <col min="13584" max="13584" width="13.42578125" style="31" bestFit="1" customWidth="1"/>
    <col min="13585" max="13824" width="11.140625" style="31"/>
    <col min="13825" max="13826" width="16.28515625" style="31" customWidth="1"/>
    <col min="13827" max="13827" width="13.7109375" style="31" customWidth="1"/>
    <col min="13828" max="13828" width="20.140625" style="31" customWidth="1"/>
    <col min="13829" max="13829" width="8.5703125" style="31" customWidth="1"/>
    <col min="13830" max="13830" width="24" style="31" customWidth="1"/>
    <col min="13831" max="13831" width="17.85546875" style="31" customWidth="1"/>
    <col min="13832" max="13832" width="14" style="31" customWidth="1"/>
    <col min="13833" max="13833" width="16.28515625" style="31" customWidth="1"/>
    <col min="13834" max="13834" width="34" style="31" customWidth="1"/>
    <col min="13835" max="13839" width="11.140625" style="31"/>
    <col min="13840" max="13840" width="13.42578125" style="31" bestFit="1" customWidth="1"/>
    <col min="13841" max="14080" width="11.140625" style="31"/>
    <col min="14081" max="14082" width="16.28515625" style="31" customWidth="1"/>
    <col min="14083" max="14083" width="13.7109375" style="31" customWidth="1"/>
    <col min="14084" max="14084" width="20.140625" style="31" customWidth="1"/>
    <col min="14085" max="14085" width="8.5703125" style="31" customWidth="1"/>
    <col min="14086" max="14086" width="24" style="31" customWidth="1"/>
    <col min="14087" max="14087" width="17.85546875" style="31" customWidth="1"/>
    <col min="14088" max="14088" width="14" style="31" customWidth="1"/>
    <col min="14089" max="14089" width="16.28515625" style="31" customWidth="1"/>
    <col min="14090" max="14090" width="34" style="31" customWidth="1"/>
    <col min="14091" max="14095" width="11.140625" style="31"/>
    <col min="14096" max="14096" width="13.42578125" style="31" bestFit="1" customWidth="1"/>
    <col min="14097" max="14336" width="11.140625" style="31"/>
    <col min="14337" max="14338" width="16.28515625" style="31" customWidth="1"/>
    <col min="14339" max="14339" width="13.7109375" style="31" customWidth="1"/>
    <col min="14340" max="14340" width="20.140625" style="31" customWidth="1"/>
    <col min="14341" max="14341" width="8.5703125" style="31" customWidth="1"/>
    <col min="14342" max="14342" width="24" style="31" customWidth="1"/>
    <col min="14343" max="14343" width="17.85546875" style="31" customWidth="1"/>
    <col min="14344" max="14344" width="14" style="31" customWidth="1"/>
    <col min="14345" max="14345" width="16.28515625" style="31" customWidth="1"/>
    <col min="14346" max="14346" width="34" style="31" customWidth="1"/>
    <col min="14347" max="14351" width="11.140625" style="31"/>
    <col min="14352" max="14352" width="13.42578125" style="31" bestFit="1" customWidth="1"/>
    <col min="14353" max="14592" width="11.140625" style="31"/>
    <col min="14593" max="14594" width="16.28515625" style="31" customWidth="1"/>
    <col min="14595" max="14595" width="13.7109375" style="31" customWidth="1"/>
    <col min="14596" max="14596" width="20.140625" style="31" customWidth="1"/>
    <col min="14597" max="14597" width="8.5703125" style="31" customWidth="1"/>
    <col min="14598" max="14598" width="24" style="31" customWidth="1"/>
    <col min="14599" max="14599" width="17.85546875" style="31" customWidth="1"/>
    <col min="14600" max="14600" width="14" style="31" customWidth="1"/>
    <col min="14601" max="14601" width="16.28515625" style="31" customWidth="1"/>
    <col min="14602" max="14602" width="34" style="31" customWidth="1"/>
    <col min="14603" max="14607" width="11.140625" style="31"/>
    <col min="14608" max="14608" width="13.42578125" style="31" bestFit="1" customWidth="1"/>
    <col min="14609" max="14848" width="11.140625" style="31"/>
    <col min="14849" max="14850" width="16.28515625" style="31" customWidth="1"/>
    <col min="14851" max="14851" width="13.7109375" style="31" customWidth="1"/>
    <col min="14852" max="14852" width="20.140625" style="31" customWidth="1"/>
    <col min="14853" max="14853" width="8.5703125" style="31" customWidth="1"/>
    <col min="14854" max="14854" width="24" style="31" customWidth="1"/>
    <col min="14855" max="14855" width="17.85546875" style="31" customWidth="1"/>
    <col min="14856" max="14856" width="14" style="31" customWidth="1"/>
    <col min="14857" max="14857" width="16.28515625" style="31" customWidth="1"/>
    <col min="14858" max="14858" width="34" style="31" customWidth="1"/>
    <col min="14859" max="14863" width="11.140625" style="31"/>
    <col min="14864" max="14864" width="13.42578125" style="31" bestFit="1" customWidth="1"/>
    <col min="14865" max="15104" width="11.140625" style="31"/>
    <col min="15105" max="15106" width="16.28515625" style="31" customWidth="1"/>
    <col min="15107" max="15107" width="13.7109375" style="31" customWidth="1"/>
    <col min="15108" max="15108" width="20.140625" style="31" customWidth="1"/>
    <col min="15109" max="15109" width="8.5703125" style="31" customWidth="1"/>
    <col min="15110" max="15110" width="24" style="31" customWidth="1"/>
    <col min="15111" max="15111" width="17.85546875" style="31" customWidth="1"/>
    <col min="15112" max="15112" width="14" style="31" customWidth="1"/>
    <col min="15113" max="15113" width="16.28515625" style="31" customWidth="1"/>
    <col min="15114" max="15114" width="34" style="31" customWidth="1"/>
    <col min="15115" max="15119" width="11.140625" style="31"/>
    <col min="15120" max="15120" width="13.42578125" style="31" bestFit="1" customWidth="1"/>
    <col min="15121" max="15360" width="11.140625" style="31"/>
    <col min="15361" max="15362" width="16.28515625" style="31" customWidth="1"/>
    <col min="15363" max="15363" width="13.7109375" style="31" customWidth="1"/>
    <col min="15364" max="15364" width="20.140625" style="31" customWidth="1"/>
    <col min="15365" max="15365" width="8.5703125" style="31" customWidth="1"/>
    <col min="15366" max="15366" width="24" style="31" customWidth="1"/>
    <col min="15367" max="15367" width="17.85546875" style="31" customWidth="1"/>
    <col min="15368" max="15368" width="14" style="31" customWidth="1"/>
    <col min="15369" max="15369" width="16.28515625" style="31" customWidth="1"/>
    <col min="15370" max="15370" width="34" style="31" customWidth="1"/>
    <col min="15371" max="15375" width="11.140625" style="31"/>
    <col min="15376" max="15376" width="13.42578125" style="31" bestFit="1" customWidth="1"/>
    <col min="15377" max="15616" width="11.140625" style="31"/>
    <col min="15617" max="15618" width="16.28515625" style="31" customWidth="1"/>
    <col min="15619" max="15619" width="13.7109375" style="31" customWidth="1"/>
    <col min="15620" max="15620" width="20.140625" style="31" customWidth="1"/>
    <col min="15621" max="15621" width="8.5703125" style="31" customWidth="1"/>
    <col min="15622" max="15622" width="24" style="31" customWidth="1"/>
    <col min="15623" max="15623" width="17.85546875" style="31" customWidth="1"/>
    <col min="15624" max="15624" width="14" style="31" customWidth="1"/>
    <col min="15625" max="15625" width="16.28515625" style="31" customWidth="1"/>
    <col min="15626" max="15626" width="34" style="31" customWidth="1"/>
    <col min="15627" max="15631" width="11.140625" style="31"/>
    <col min="15632" max="15632" width="13.42578125" style="31" bestFit="1" customWidth="1"/>
    <col min="15633" max="15872" width="11.140625" style="31"/>
    <col min="15873" max="15874" width="16.28515625" style="31" customWidth="1"/>
    <col min="15875" max="15875" width="13.7109375" style="31" customWidth="1"/>
    <col min="15876" max="15876" width="20.140625" style="31" customWidth="1"/>
    <col min="15877" max="15877" width="8.5703125" style="31" customWidth="1"/>
    <col min="15878" max="15878" width="24" style="31" customWidth="1"/>
    <col min="15879" max="15879" width="17.85546875" style="31" customWidth="1"/>
    <col min="15880" max="15880" width="14" style="31" customWidth="1"/>
    <col min="15881" max="15881" width="16.28515625" style="31" customWidth="1"/>
    <col min="15882" max="15882" width="34" style="31" customWidth="1"/>
    <col min="15883" max="15887" width="11.140625" style="31"/>
    <col min="15888" max="15888" width="13.42578125" style="31" bestFit="1" customWidth="1"/>
    <col min="15889" max="16128" width="11.140625" style="31"/>
    <col min="16129" max="16130" width="16.28515625" style="31" customWidth="1"/>
    <col min="16131" max="16131" width="13.7109375" style="31" customWidth="1"/>
    <col min="16132" max="16132" width="20.140625" style="31" customWidth="1"/>
    <col min="16133" max="16133" width="8.5703125" style="31" customWidth="1"/>
    <col min="16134" max="16134" width="24" style="31" customWidth="1"/>
    <col min="16135" max="16135" width="17.85546875" style="31" customWidth="1"/>
    <col min="16136" max="16136" width="14" style="31" customWidth="1"/>
    <col min="16137" max="16137" width="16.28515625" style="31" customWidth="1"/>
    <col min="16138" max="16138" width="34" style="31" customWidth="1"/>
    <col min="16139" max="16143" width="11.140625" style="31"/>
    <col min="16144" max="16144" width="13.42578125" style="31" bestFit="1" customWidth="1"/>
    <col min="16145" max="16384" width="11.140625" style="31"/>
  </cols>
  <sheetData>
    <row r="2" spans="1:11" ht="15.75" x14ac:dyDescent="0.25">
      <c r="A2" s="28"/>
      <c r="B2" s="29"/>
      <c r="C2" s="29"/>
      <c r="D2" s="29"/>
      <c r="E2" s="29"/>
      <c r="F2" s="30"/>
      <c r="G2" s="30"/>
      <c r="H2" s="30"/>
      <c r="I2" s="30"/>
      <c r="J2" s="30"/>
    </row>
    <row r="3" spans="1:11" ht="15" customHeight="1" x14ac:dyDescent="0.25">
      <c r="A3" s="28"/>
      <c r="B3" s="29"/>
      <c r="C3" s="29"/>
      <c r="D3" s="29"/>
      <c r="E3" s="29"/>
      <c r="F3" s="30"/>
      <c r="G3" s="30"/>
      <c r="H3" s="30"/>
      <c r="I3" s="30"/>
      <c r="J3" s="30"/>
    </row>
    <row r="4" spans="1:11" ht="15" customHeight="1" x14ac:dyDescent="0.25">
      <c r="A4" s="28" t="s">
        <v>49</v>
      </c>
      <c r="B4" s="29"/>
      <c r="C4" s="29"/>
      <c r="D4" s="29"/>
      <c r="E4" s="29"/>
      <c r="F4" s="30"/>
      <c r="G4" s="30"/>
      <c r="H4" s="30"/>
      <c r="I4" s="30"/>
      <c r="J4" s="30"/>
    </row>
    <row r="5" spans="1:11" ht="15" customHeight="1" x14ac:dyDescent="0.25">
      <c r="A5" s="28" t="s">
        <v>50</v>
      </c>
      <c r="B5" s="29"/>
      <c r="C5" s="29"/>
      <c r="D5" s="29"/>
      <c r="E5" s="29"/>
      <c r="F5" s="30"/>
      <c r="G5" s="30"/>
      <c r="H5" s="30"/>
      <c r="I5" s="30"/>
      <c r="J5" s="30"/>
    </row>
    <row r="6" spans="1:11" ht="15" customHeight="1" x14ac:dyDescent="0.25">
      <c r="A6" s="28" t="s">
        <v>51</v>
      </c>
      <c r="B6" s="29"/>
      <c r="C6" s="29"/>
      <c r="D6" s="29"/>
      <c r="E6" s="29"/>
      <c r="F6" s="30"/>
      <c r="G6" s="30"/>
      <c r="H6" s="30"/>
      <c r="I6" s="29"/>
      <c r="J6" s="32"/>
    </row>
    <row r="7" spans="1:11" ht="15" customHeight="1" thickBot="1" x14ac:dyDescent="0.3">
      <c r="A7" s="33"/>
      <c r="B7" s="33"/>
      <c r="C7" s="33"/>
      <c r="D7" s="33"/>
      <c r="E7" s="33"/>
      <c r="F7" s="34"/>
      <c r="G7" s="34"/>
      <c r="H7" s="34"/>
      <c r="I7" s="33"/>
      <c r="J7" s="33"/>
    </row>
    <row r="8" spans="1:11" ht="15" customHeight="1" thickTop="1" x14ac:dyDescent="0.2">
      <c r="A8" s="35" t="s">
        <v>162</v>
      </c>
      <c r="B8" s="36"/>
      <c r="C8" s="37"/>
      <c r="D8" s="38"/>
      <c r="E8" s="39"/>
      <c r="F8" s="39"/>
      <c r="G8" s="39"/>
      <c r="H8" s="39"/>
      <c r="I8" s="33"/>
      <c r="J8" s="33"/>
    </row>
    <row r="9" spans="1:11" ht="15" customHeight="1" x14ac:dyDescent="0.2">
      <c r="A9" s="40" t="s">
        <v>52</v>
      </c>
      <c r="B9" s="41"/>
      <c r="C9" s="37"/>
      <c r="D9" s="38"/>
      <c r="E9" s="39"/>
      <c r="F9" s="39"/>
      <c r="G9" s="39"/>
      <c r="H9" s="39"/>
      <c r="I9" s="33"/>
      <c r="J9" s="33"/>
    </row>
    <row r="10" spans="1:11" ht="15" customHeight="1" thickBot="1" x14ac:dyDescent="0.25">
      <c r="A10" s="40" t="s">
        <v>53</v>
      </c>
      <c r="B10" s="41"/>
      <c r="C10" s="37"/>
      <c r="D10" s="38"/>
      <c r="E10" s="39"/>
      <c r="F10" s="39"/>
      <c r="G10" s="39"/>
      <c r="H10" s="39"/>
      <c r="I10" s="33"/>
      <c r="J10" s="33"/>
    </row>
    <row r="11" spans="1:11" ht="15" customHeight="1" thickTop="1" thickBot="1" x14ac:dyDescent="0.25">
      <c r="A11" s="42"/>
      <c r="B11" s="42"/>
      <c r="C11" s="33"/>
      <c r="D11" s="33"/>
      <c r="E11" s="33"/>
      <c r="F11" s="33"/>
      <c r="G11" s="33"/>
      <c r="H11" s="33"/>
      <c r="I11" s="33"/>
      <c r="J11" s="33"/>
    </row>
    <row r="12" spans="1:11" ht="15" customHeight="1" thickTop="1" x14ac:dyDescent="0.2">
      <c r="A12" s="43" t="s">
        <v>54</v>
      </c>
      <c r="B12" s="44"/>
      <c r="C12" s="44"/>
      <c r="D12" s="44"/>
      <c r="E12" s="45"/>
      <c r="F12" s="44" t="s">
        <v>54</v>
      </c>
      <c r="G12" s="44"/>
      <c r="H12" s="45" t="s">
        <v>54</v>
      </c>
      <c r="I12" s="44" t="s">
        <v>54</v>
      </c>
      <c r="J12" s="46" t="s">
        <v>54</v>
      </c>
      <c r="K12" s="47"/>
    </row>
    <row r="13" spans="1:11" ht="15" customHeight="1" x14ac:dyDescent="0.2">
      <c r="A13" s="48" t="s">
        <v>55</v>
      </c>
      <c r="B13" s="49" t="s">
        <v>56</v>
      </c>
      <c r="C13" s="49" t="s">
        <v>57</v>
      </c>
      <c r="D13" s="49" t="s">
        <v>58</v>
      </c>
      <c r="E13" s="50" t="s">
        <v>59</v>
      </c>
      <c r="F13" s="49" t="s">
        <v>60</v>
      </c>
      <c r="G13" s="49" t="s">
        <v>61</v>
      </c>
      <c r="H13" s="50" t="s">
        <v>62</v>
      </c>
      <c r="I13" s="49" t="s">
        <v>63</v>
      </c>
      <c r="J13" s="51" t="s">
        <v>64</v>
      </c>
      <c r="K13" s="47"/>
    </row>
    <row r="14" spans="1:11" ht="15" customHeight="1" x14ac:dyDescent="0.2">
      <c r="A14" s="52"/>
      <c r="B14" s="53"/>
      <c r="C14" s="53"/>
      <c r="D14" s="53"/>
      <c r="E14" s="54" t="s">
        <v>65</v>
      </c>
      <c r="F14" s="54"/>
      <c r="G14" s="54"/>
      <c r="H14" s="55"/>
      <c r="I14" s="54" t="s">
        <v>66</v>
      </c>
      <c r="J14" s="56" t="s">
        <v>67</v>
      </c>
      <c r="K14" s="47"/>
    </row>
    <row r="15" spans="1:11" ht="15" customHeight="1" thickBot="1" x14ac:dyDescent="0.25">
      <c r="A15" s="57"/>
      <c r="B15" s="58"/>
      <c r="C15" s="58"/>
      <c r="D15" s="58"/>
      <c r="E15" s="59"/>
      <c r="F15" s="59"/>
      <c r="G15" s="59"/>
      <c r="H15" s="60"/>
      <c r="I15" s="59"/>
      <c r="J15" s="61"/>
      <c r="K15" s="47"/>
    </row>
    <row r="16" spans="1:11" ht="17.25" customHeight="1" thickTop="1" x14ac:dyDescent="0.2">
      <c r="A16" s="62" t="s">
        <v>68</v>
      </c>
      <c r="B16" s="63" t="s">
        <v>69</v>
      </c>
      <c r="C16" s="63" t="s">
        <v>70</v>
      </c>
      <c r="D16" s="63" t="s">
        <v>71</v>
      </c>
      <c r="E16" s="64" t="s">
        <v>72</v>
      </c>
      <c r="F16" s="65" t="s">
        <v>73</v>
      </c>
      <c r="G16" s="64" t="s">
        <v>74</v>
      </c>
      <c r="H16" s="66" t="s">
        <v>30</v>
      </c>
      <c r="I16" s="65" t="s">
        <v>75</v>
      </c>
      <c r="J16" s="67" t="s">
        <v>76</v>
      </c>
      <c r="K16" s="47"/>
    </row>
    <row r="17" spans="1:16" ht="15" customHeight="1" x14ac:dyDescent="0.2">
      <c r="A17" s="68"/>
      <c r="B17" s="63"/>
      <c r="C17" s="63"/>
      <c r="D17" s="63"/>
      <c r="E17" s="64" t="s">
        <v>77</v>
      </c>
      <c r="F17" s="65" t="s">
        <v>78</v>
      </c>
      <c r="G17" s="64">
        <v>200</v>
      </c>
      <c r="H17" s="66" t="s">
        <v>79</v>
      </c>
      <c r="I17" s="65" t="s">
        <v>80</v>
      </c>
      <c r="J17" s="67" t="s">
        <v>81</v>
      </c>
      <c r="K17" s="47"/>
      <c r="N17" s="69"/>
      <c r="P17" s="69"/>
    </row>
    <row r="18" spans="1:16" ht="15" customHeight="1" x14ac:dyDescent="0.2">
      <c r="A18" s="62"/>
      <c r="B18" s="63"/>
      <c r="C18" s="63"/>
      <c r="D18" s="63"/>
      <c r="E18" s="63" t="s">
        <v>82</v>
      </c>
      <c r="F18" s="70" t="s">
        <v>83</v>
      </c>
      <c r="G18" s="71">
        <v>9.9999999999999995E-7</v>
      </c>
      <c r="H18" s="72" t="s">
        <v>84</v>
      </c>
      <c r="I18" s="73" t="s">
        <v>75</v>
      </c>
      <c r="J18" s="67"/>
      <c r="K18" s="47"/>
    </row>
    <row r="19" spans="1:16" ht="15" customHeight="1" x14ac:dyDescent="0.2">
      <c r="A19" s="62"/>
      <c r="B19" s="63"/>
      <c r="C19" s="63"/>
      <c r="D19" s="63"/>
      <c r="E19" s="64" t="s">
        <v>85</v>
      </c>
      <c r="F19" s="65" t="s">
        <v>86</v>
      </c>
      <c r="G19" s="64">
        <v>1</v>
      </c>
      <c r="H19" s="74" t="s">
        <v>75</v>
      </c>
      <c r="I19" s="73" t="s">
        <v>75</v>
      </c>
      <c r="J19" s="75" t="s">
        <v>87</v>
      </c>
      <c r="K19" s="47"/>
      <c r="N19" s="69"/>
      <c r="P19" s="69"/>
    </row>
    <row r="20" spans="1:16" ht="15" customHeight="1" x14ac:dyDescent="0.2">
      <c r="A20" s="62"/>
      <c r="B20" s="63"/>
      <c r="C20" s="63"/>
      <c r="D20" s="63"/>
      <c r="E20" s="64" t="s">
        <v>88</v>
      </c>
      <c r="F20" s="65" t="s">
        <v>89</v>
      </c>
      <c r="G20" s="64" t="s">
        <v>74</v>
      </c>
      <c r="H20" s="74" t="s">
        <v>90</v>
      </c>
      <c r="I20" s="73" t="s">
        <v>80</v>
      </c>
      <c r="J20" s="76">
        <f>(G17*G18*G19*G21*G22)/(G23*G24)</f>
        <v>1.2499999999999999E-5</v>
      </c>
      <c r="K20" s="47"/>
      <c r="N20" s="69"/>
      <c r="P20" s="69"/>
    </row>
    <row r="21" spans="1:16" ht="15" customHeight="1" x14ac:dyDescent="0.2">
      <c r="A21" s="62"/>
      <c r="B21" s="63"/>
      <c r="C21" s="63"/>
      <c r="D21" s="63"/>
      <c r="E21" s="63" t="s">
        <v>91</v>
      </c>
      <c r="F21" s="70" t="s">
        <v>92</v>
      </c>
      <c r="G21" s="63">
        <v>365</v>
      </c>
      <c r="H21" s="77" t="s">
        <v>93</v>
      </c>
      <c r="I21" s="65" t="s">
        <v>80</v>
      </c>
      <c r="J21" s="75" t="s">
        <v>94</v>
      </c>
      <c r="K21" s="47"/>
    </row>
    <row r="22" spans="1:16" ht="15" customHeight="1" x14ac:dyDescent="0.2">
      <c r="A22" s="62"/>
      <c r="B22" s="63"/>
      <c r="C22" s="63"/>
      <c r="D22" s="63"/>
      <c r="E22" s="63" t="s">
        <v>95</v>
      </c>
      <c r="F22" s="70" t="s">
        <v>96</v>
      </c>
      <c r="G22" s="63">
        <v>6</v>
      </c>
      <c r="H22" s="78" t="s">
        <v>97</v>
      </c>
      <c r="I22" s="65" t="s">
        <v>80</v>
      </c>
      <c r="J22" s="76">
        <f>(G17*G18*G19*G21*G22)/(G23*G25)</f>
        <v>9.9999999999999995E-7</v>
      </c>
      <c r="K22" s="47"/>
      <c r="P22" s="79"/>
    </row>
    <row r="23" spans="1:16" ht="15" customHeight="1" x14ac:dyDescent="0.2">
      <c r="A23" s="62"/>
      <c r="B23" s="63"/>
      <c r="C23" s="63"/>
      <c r="D23" s="63"/>
      <c r="E23" s="63" t="s">
        <v>98</v>
      </c>
      <c r="F23" s="70" t="s">
        <v>99</v>
      </c>
      <c r="G23" s="63">
        <v>16</v>
      </c>
      <c r="H23" s="72" t="s">
        <v>100</v>
      </c>
      <c r="I23" s="65" t="s">
        <v>80</v>
      </c>
      <c r="J23" s="67"/>
      <c r="K23" s="47"/>
    </row>
    <row r="24" spans="1:16" ht="15" customHeight="1" x14ac:dyDescent="0.2">
      <c r="A24" s="62"/>
      <c r="B24" s="63"/>
      <c r="C24" s="63"/>
      <c r="D24" s="63"/>
      <c r="E24" s="63" t="s">
        <v>101</v>
      </c>
      <c r="F24" s="70" t="s">
        <v>102</v>
      </c>
      <c r="G24" s="63">
        <f>G22*365</f>
        <v>2190</v>
      </c>
      <c r="H24" s="77" t="s">
        <v>103</v>
      </c>
      <c r="I24" s="65" t="s">
        <v>80</v>
      </c>
      <c r="J24" s="67"/>
      <c r="K24" s="47"/>
    </row>
    <row r="25" spans="1:16" ht="15" customHeight="1" x14ac:dyDescent="0.2">
      <c r="A25" s="62"/>
      <c r="B25" s="63"/>
      <c r="C25" s="63"/>
      <c r="D25" s="63"/>
      <c r="E25" s="63" t="s">
        <v>104</v>
      </c>
      <c r="F25" s="70" t="s">
        <v>105</v>
      </c>
      <c r="G25" s="63">
        <f>75*365</f>
        <v>27375</v>
      </c>
      <c r="H25" s="77" t="s">
        <v>103</v>
      </c>
      <c r="I25" s="80" t="s">
        <v>80</v>
      </c>
      <c r="J25" s="67"/>
      <c r="K25" s="47"/>
    </row>
    <row r="26" spans="1:16" ht="15" customHeight="1" x14ac:dyDescent="0.2">
      <c r="A26" s="62"/>
      <c r="B26" s="63"/>
      <c r="C26" s="63"/>
      <c r="D26" s="63"/>
      <c r="E26" s="63" t="s">
        <v>106</v>
      </c>
      <c r="F26" s="70" t="s">
        <v>107</v>
      </c>
      <c r="G26" s="71">
        <v>9.9999999999999995E-7</v>
      </c>
      <c r="H26" s="77" t="s">
        <v>90</v>
      </c>
      <c r="I26" s="73" t="s">
        <v>80</v>
      </c>
      <c r="J26" s="67"/>
      <c r="K26" s="47"/>
    </row>
    <row r="27" spans="1:16" ht="15" customHeight="1" thickBot="1" x14ac:dyDescent="0.25">
      <c r="A27" s="81"/>
      <c r="B27" s="82"/>
      <c r="C27" s="83"/>
      <c r="D27" s="83"/>
      <c r="E27" s="83" t="s">
        <v>108</v>
      </c>
      <c r="F27" s="84" t="s">
        <v>109</v>
      </c>
      <c r="G27" s="83">
        <v>1</v>
      </c>
      <c r="H27" s="85" t="s">
        <v>90</v>
      </c>
      <c r="I27" s="86" t="s">
        <v>80</v>
      </c>
      <c r="J27" s="87"/>
      <c r="K27" s="47"/>
    </row>
    <row r="28" spans="1:16" ht="16.5" thickTop="1" x14ac:dyDescent="0.25">
      <c r="A28" s="88" t="s">
        <v>110</v>
      </c>
      <c r="B28" s="89"/>
      <c r="C28" s="90"/>
      <c r="D28" s="90"/>
      <c r="E28" s="90"/>
      <c r="F28" s="90"/>
      <c r="G28" s="90"/>
      <c r="H28" s="90"/>
      <c r="I28" s="90"/>
      <c r="J28" s="90"/>
    </row>
    <row r="29" spans="1:16" ht="15.75" x14ac:dyDescent="0.25">
      <c r="A29" s="91"/>
      <c r="B29" s="91"/>
      <c r="C29" s="92"/>
      <c r="D29" s="92"/>
      <c r="E29" s="92"/>
      <c r="F29" s="92"/>
      <c r="G29" s="92"/>
      <c r="H29" s="92"/>
      <c r="I29" s="92"/>
      <c r="J29" s="92"/>
    </row>
    <row r="30" spans="1:16" ht="15.75" x14ac:dyDescent="0.25">
      <c r="A30" s="91"/>
      <c r="B30" s="91"/>
      <c r="C30" s="92"/>
      <c r="D30" s="92"/>
      <c r="E30" s="92"/>
      <c r="F30" s="92"/>
      <c r="G30" s="92"/>
      <c r="H30" s="92"/>
      <c r="I30" s="92"/>
      <c r="J30" s="92"/>
    </row>
    <row r="31" spans="1:16" ht="15.75" x14ac:dyDescent="0.25">
      <c r="A31" s="93"/>
      <c r="B31" s="91"/>
      <c r="C31" s="93"/>
      <c r="D31" s="93"/>
      <c r="E31" s="93"/>
      <c r="F31" s="93"/>
      <c r="G31" s="93"/>
      <c r="H31" s="93"/>
      <c r="I31" s="93"/>
      <c r="J31" s="93"/>
    </row>
    <row r="32" spans="1:16" ht="15.75" x14ac:dyDescent="0.25">
      <c r="A32" s="93"/>
      <c r="B32" s="91"/>
      <c r="C32" s="93"/>
      <c r="D32" s="93"/>
      <c r="E32" s="93"/>
      <c r="F32" s="93"/>
      <c r="G32" s="93"/>
      <c r="H32" s="93"/>
      <c r="I32" s="93"/>
      <c r="J32" s="93"/>
    </row>
    <row r="33" spans="1:10" ht="15.75" x14ac:dyDescent="0.25">
      <c r="A33" s="93"/>
      <c r="B33" s="91"/>
      <c r="C33" s="93"/>
      <c r="D33" s="93"/>
      <c r="E33" s="93"/>
      <c r="F33" s="93"/>
      <c r="G33" s="93"/>
      <c r="H33" s="93"/>
      <c r="I33" s="93"/>
      <c r="J33" s="93"/>
    </row>
    <row r="34" spans="1:10" ht="15.75" x14ac:dyDescent="0.25">
      <c r="A34" s="93"/>
      <c r="B34" s="91"/>
      <c r="C34" s="93"/>
      <c r="D34" s="93"/>
      <c r="E34" s="93"/>
      <c r="F34" s="93"/>
      <c r="G34" s="93"/>
      <c r="H34" s="93"/>
      <c r="I34" s="93"/>
      <c r="J34" s="93"/>
    </row>
    <row r="35" spans="1:10" x14ac:dyDescent="0.2">
      <c r="B35" s="94"/>
    </row>
    <row r="36" spans="1:10" x14ac:dyDescent="0.2">
      <c r="B36" s="94"/>
    </row>
    <row r="37" spans="1:10" x14ac:dyDescent="0.2">
      <c r="B37" s="94"/>
    </row>
  </sheetData>
  <printOptions horizontalCentered="1"/>
  <pageMargins left="0.5" right="0.5" top="0.75" bottom="0.5" header="0" footer="0.25"/>
  <pageSetup scale="63" orientation="landscape" r:id="rId1"/>
  <headerFooter alignWithMargins="0">
    <oddFooter>&amp;L&amp;8&amp;F&amp;CPage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P39"/>
  <sheetViews>
    <sheetView showOutlineSymbols="0" topLeftCell="A15" zoomScale="112" zoomScaleNormal="112" workbookViewId="0">
      <selection activeCell="A16" sqref="A16"/>
    </sheetView>
  </sheetViews>
  <sheetFormatPr defaultColWidth="11.140625" defaultRowHeight="15" x14ac:dyDescent="0.2"/>
  <cols>
    <col min="1" max="2" width="16.28515625" style="31" customWidth="1"/>
    <col min="3" max="3" width="13.7109375" style="31" customWidth="1"/>
    <col min="4" max="4" width="20.140625" style="31" customWidth="1"/>
    <col min="5" max="5" width="8.5703125" style="31" customWidth="1"/>
    <col min="6" max="6" width="31.85546875" style="31" customWidth="1"/>
    <col min="7" max="7" width="17.85546875" style="31" customWidth="1"/>
    <col min="8" max="8" width="14" style="31" customWidth="1"/>
    <col min="9" max="9" width="23.85546875" style="31" customWidth="1"/>
    <col min="10" max="10" width="39.5703125" style="31" customWidth="1"/>
    <col min="11" max="15" width="11.140625" style="31"/>
    <col min="16" max="16" width="13.42578125" style="31" bestFit="1" customWidth="1"/>
    <col min="17" max="256" width="11.140625" style="31"/>
    <col min="257" max="258" width="16.28515625" style="31" customWidth="1"/>
    <col min="259" max="259" width="13.7109375" style="31" customWidth="1"/>
    <col min="260" max="260" width="20.140625" style="31" customWidth="1"/>
    <col min="261" max="261" width="8.5703125" style="31" customWidth="1"/>
    <col min="262" max="262" width="31.85546875" style="31" customWidth="1"/>
    <col min="263" max="263" width="17.85546875" style="31" customWidth="1"/>
    <col min="264" max="264" width="14" style="31" customWidth="1"/>
    <col min="265" max="265" width="23.85546875" style="31" customWidth="1"/>
    <col min="266" max="266" width="39.5703125" style="31" customWidth="1"/>
    <col min="267" max="271" width="11.140625" style="31"/>
    <col min="272" max="272" width="13.42578125" style="31" bestFit="1" customWidth="1"/>
    <col min="273" max="512" width="11.140625" style="31"/>
    <col min="513" max="514" width="16.28515625" style="31" customWidth="1"/>
    <col min="515" max="515" width="13.7109375" style="31" customWidth="1"/>
    <col min="516" max="516" width="20.140625" style="31" customWidth="1"/>
    <col min="517" max="517" width="8.5703125" style="31" customWidth="1"/>
    <col min="518" max="518" width="31.85546875" style="31" customWidth="1"/>
    <col min="519" max="519" width="17.85546875" style="31" customWidth="1"/>
    <col min="520" max="520" width="14" style="31" customWidth="1"/>
    <col min="521" max="521" width="23.85546875" style="31" customWidth="1"/>
    <col min="522" max="522" width="39.5703125" style="31" customWidth="1"/>
    <col min="523" max="527" width="11.140625" style="31"/>
    <col min="528" max="528" width="13.42578125" style="31" bestFit="1" customWidth="1"/>
    <col min="529" max="768" width="11.140625" style="31"/>
    <col min="769" max="770" width="16.28515625" style="31" customWidth="1"/>
    <col min="771" max="771" width="13.7109375" style="31" customWidth="1"/>
    <col min="772" max="772" width="20.140625" style="31" customWidth="1"/>
    <col min="773" max="773" width="8.5703125" style="31" customWidth="1"/>
    <col min="774" max="774" width="31.85546875" style="31" customWidth="1"/>
    <col min="775" max="775" width="17.85546875" style="31" customWidth="1"/>
    <col min="776" max="776" width="14" style="31" customWidth="1"/>
    <col min="777" max="777" width="23.85546875" style="31" customWidth="1"/>
    <col min="778" max="778" width="39.5703125" style="31" customWidth="1"/>
    <col min="779" max="783" width="11.140625" style="31"/>
    <col min="784" max="784" width="13.42578125" style="31" bestFit="1" customWidth="1"/>
    <col min="785" max="1024" width="11.140625" style="31"/>
    <col min="1025" max="1026" width="16.28515625" style="31" customWidth="1"/>
    <col min="1027" max="1027" width="13.7109375" style="31" customWidth="1"/>
    <col min="1028" max="1028" width="20.140625" style="31" customWidth="1"/>
    <col min="1029" max="1029" width="8.5703125" style="31" customWidth="1"/>
    <col min="1030" max="1030" width="31.85546875" style="31" customWidth="1"/>
    <col min="1031" max="1031" width="17.85546875" style="31" customWidth="1"/>
    <col min="1032" max="1032" width="14" style="31" customWidth="1"/>
    <col min="1033" max="1033" width="23.85546875" style="31" customWidth="1"/>
    <col min="1034" max="1034" width="39.5703125" style="31" customWidth="1"/>
    <col min="1035" max="1039" width="11.140625" style="31"/>
    <col min="1040" max="1040" width="13.42578125" style="31" bestFit="1" customWidth="1"/>
    <col min="1041" max="1280" width="11.140625" style="31"/>
    <col min="1281" max="1282" width="16.28515625" style="31" customWidth="1"/>
    <col min="1283" max="1283" width="13.7109375" style="31" customWidth="1"/>
    <col min="1284" max="1284" width="20.140625" style="31" customWidth="1"/>
    <col min="1285" max="1285" width="8.5703125" style="31" customWidth="1"/>
    <col min="1286" max="1286" width="31.85546875" style="31" customWidth="1"/>
    <col min="1287" max="1287" width="17.85546875" style="31" customWidth="1"/>
    <col min="1288" max="1288" width="14" style="31" customWidth="1"/>
    <col min="1289" max="1289" width="23.85546875" style="31" customWidth="1"/>
    <col min="1290" max="1290" width="39.5703125" style="31" customWidth="1"/>
    <col min="1291" max="1295" width="11.140625" style="31"/>
    <col min="1296" max="1296" width="13.42578125" style="31" bestFit="1" customWidth="1"/>
    <col min="1297" max="1536" width="11.140625" style="31"/>
    <col min="1537" max="1538" width="16.28515625" style="31" customWidth="1"/>
    <col min="1539" max="1539" width="13.7109375" style="31" customWidth="1"/>
    <col min="1540" max="1540" width="20.140625" style="31" customWidth="1"/>
    <col min="1541" max="1541" width="8.5703125" style="31" customWidth="1"/>
    <col min="1542" max="1542" width="31.85546875" style="31" customWidth="1"/>
    <col min="1543" max="1543" width="17.85546875" style="31" customWidth="1"/>
    <col min="1544" max="1544" width="14" style="31" customWidth="1"/>
    <col min="1545" max="1545" width="23.85546875" style="31" customWidth="1"/>
    <col min="1546" max="1546" width="39.5703125" style="31" customWidth="1"/>
    <col min="1547" max="1551" width="11.140625" style="31"/>
    <col min="1552" max="1552" width="13.42578125" style="31" bestFit="1" customWidth="1"/>
    <col min="1553" max="1792" width="11.140625" style="31"/>
    <col min="1793" max="1794" width="16.28515625" style="31" customWidth="1"/>
    <col min="1795" max="1795" width="13.7109375" style="31" customWidth="1"/>
    <col min="1796" max="1796" width="20.140625" style="31" customWidth="1"/>
    <col min="1797" max="1797" width="8.5703125" style="31" customWidth="1"/>
    <col min="1798" max="1798" width="31.85546875" style="31" customWidth="1"/>
    <col min="1799" max="1799" width="17.85546875" style="31" customWidth="1"/>
    <col min="1800" max="1800" width="14" style="31" customWidth="1"/>
    <col min="1801" max="1801" width="23.85546875" style="31" customWidth="1"/>
    <col min="1802" max="1802" width="39.5703125" style="31" customWidth="1"/>
    <col min="1803" max="1807" width="11.140625" style="31"/>
    <col min="1808" max="1808" width="13.42578125" style="31" bestFit="1" customWidth="1"/>
    <col min="1809" max="2048" width="11.140625" style="31"/>
    <col min="2049" max="2050" width="16.28515625" style="31" customWidth="1"/>
    <col min="2051" max="2051" width="13.7109375" style="31" customWidth="1"/>
    <col min="2052" max="2052" width="20.140625" style="31" customWidth="1"/>
    <col min="2053" max="2053" width="8.5703125" style="31" customWidth="1"/>
    <col min="2054" max="2054" width="31.85546875" style="31" customWidth="1"/>
    <col min="2055" max="2055" width="17.85546875" style="31" customWidth="1"/>
    <col min="2056" max="2056" width="14" style="31" customWidth="1"/>
    <col min="2057" max="2057" width="23.85546875" style="31" customWidth="1"/>
    <col min="2058" max="2058" width="39.5703125" style="31" customWidth="1"/>
    <col min="2059" max="2063" width="11.140625" style="31"/>
    <col min="2064" max="2064" width="13.42578125" style="31" bestFit="1" customWidth="1"/>
    <col min="2065" max="2304" width="11.140625" style="31"/>
    <col min="2305" max="2306" width="16.28515625" style="31" customWidth="1"/>
    <col min="2307" max="2307" width="13.7109375" style="31" customWidth="1"/>
    <col min="2308" max="2308" width="20.140625" style="31" customWidth="1"/>
    <col min="2309" max="2309" width="8.5703125" style="31" customWidth="1"/>
    <col min="2310" max="2310" width="31.85546875" style="31" customWidth="1"/>
    <col min="2311" max="2311" width="17.85546875" style="31" customWidth="1"/>
    <col min="2312" max="2312" width="14" style="31" customWidth="1"/>
    <col min="2313" max="2313" width="23.85546875" style="31" customWidth="1"/>
    <col min="2314" max="2314" width="39.5703125" style="31" customWidth="1"/>
    <col min="2315" max="2319" width="11.140625" style="31"/>
    <col min="2320" max="2320" width="13.42578125" style="31" bestFit="1" customWidth="1"/>
    <col min="2321" max="2560" width="11.140625" style="31"/>
    <col min="2561" max="2562" width="16.28515625" style="31" customWidth="1"/>
    <col min="2563" max="2563" width="13.7109375" style="31" customWidth="1"/>
    <col min="2564" max="2564" width="20.140625" style="31" customWidth="1"/>
    <col min="2565" max="2565" width="8.5703125" style="31" customWidth="1"/>
    <col min="2566" max="2566" width="31.85546875" style="31" customWidth="1"/>
    <col min="2567" max="2567" width="17.85546875" style="31" customWidth="1"/>
    <col min="2568" max="2568" width="14" style="31" customWidth="1"/>
    <col min="2569" max="2569" width="23.85546875" style="31" customWidth="1"/>
    <col min="2570" max="2570" width="39.5703125" style="31" customWidth="1"/>
    <col min="2571" max="2575" width="11.140625" style="31"/>
    <col min="2576" max="2576" width="13.42578125" style="31" bestFit="1" customWidth="1"/>
    <col min="2577" max="2816" width="11.140625" style="31"/>
    <col min="2817" max="2818" width="16.28515625" style="31" customWidth="1"/>
    <col min="2819" max="2819" width="13.7109375" style="31" customWidth="1"/>
    <col min="2820" max="2820" width="20.140625" style="31" customWidth="1"/>
    <col min="2821" max="2821" width="8.5703125" style="31" customWidth="1"/>
    <col min="2822" max="2822" width="31.85546875" style="31" customWidth="1"/>
    <col min="2823" max="2823" width="17.85546875" style="31" customWidth="1"/>
    <col min="2824" max="2824" width="14" style="31" customWidth="1"/>
    <col min="2825" max="2825" width="23.85546875" style="31" customWidth="1"/>
    <col min="2826" max="2826" width="39.5703125" style="31" customWidth="1"/>
    <col min="2827" max="2831" width="11.140625" style="31"/>
    <col min="2832" max="2832" width="13.42578125" style="31" bestFit="1" customWidth="1"/>
    <col min="2833" max="3072" width="11.140625" style="31"/>
    <col min="3073" max="3074" width="16.28515625" style="31" customWidth="1"/>
    <col min="3075" max="3075" width="13.7109375" style="31" customWidth="1"/>
    <col min="3076" max="3076" width="20.140625" style="31" customWidth="1"/>
    <col min="3077" max="3077" width="8.5703125" style="31" customWidth="1"/>
    <col min="3078" max="3078" width="31.85546875" style="31" customWidth="1"/>
    <col min="3079" max="3079" width="17.85546875" style="31" customWidth="1"/>
    <col min="3080" max="3080" width="14" style="31" customWidth="1"/>
    <col min="3081" max="3081" width="23.85546875" style="31" customWidth="1"/>
    <col min="3082" max="3082" width="39.5703125" style="31" customWidth="1"/>
    <col min="3083" max="3087" width="11.140625" style="31"/>
    <col min="3088" max="3088" width="13.42578125" style="31" bestFit="1" customWidth="1"/>
    <col min="3089" max="3328" width="11.140625" style="31"/>
    <col min="3329" max="3330" width="16.28515625" style="31" customWidth="1"/>
    <col min="3331" max="3331" width="13.7109375" style="31" customWidth="1"/>
    <col min="3332" max="3332" width="20.140625" style="31" customWidth="1"/>
    <col min="3333" max="3333" width="8.5703125" style="31" customWidth="1"/>
    <col min="3334" max="3334" width="31.85546875" style="31" customWidth="1"/>
    <col min="3335" max="3335" width="17.85546875" style="31" customWidth="1"/>
    <col min="3336" max="3336" width="14" style="31" customWidth="1"/>
    <col min="3337" max="3337" width="23.85546875" style="31" customWidth="1"/>
    <col min="3338" max="3338" width="39.5703125" style="31" customWidth="1"/>
    <col min="3339" max="3343" width="11.140625" style="31"/>
    <col min="3344" max="3344" width="13.42578125" style="31" bestFit="1" customWidth="1"/>
    <col min="3345" max="3584" width="11.140625" style="31"/>
    <col min="3585" max="3586" width="16.28515625" style="31" customWidth="1"/>
    <col min="3587" max="3587" width="13.7109375" style="31" customWidth="1"/>
    <col min="3588" max="3588" width="20.140625" style="31" customWidth="1"/>
    <col min="3589" max="3589" width="8.5703125" style="31" customWidth="1"/>
    <col min="3590" max="3590" width="31.85546875" style="31" customWidth="1"/>
    <col min="3591" max="3591" width="17.85546875" style="31" customWidth="1"/>
    <col min="3592" max="3592" width="14" style="31" customWidth="1"/>
    <col min="3593" max="3593" width="23.85546875" style="31" customWidth="1"/>
    <col min="3594" max="3594" width="39.5703125" style="31" customWidth="1"/>
    <col min="3595" max="3599" width="11.140625" style="31"/>
    <col min="3600" max="3600" width="13.42578125" style="31" bestFit="1" customWidth="1"/>
    <col min="3601" max="3840" width="11.140625" style="31"/>
    <col min="3841" max="3842" width="16.28515625" style="31" customWidth="1"/>
    <col min="3843" max="3843" width="13.7109375" style="31" customWidth="1"/>
    <col min="3844" max="3844" width="20.140625" style="31" customWidth="1"/>
    <col min="3845" max="3845" width="8.5703125" style="31" customWidth="1"/>
    <col min="3846" max="3846" width="31.85546875" style="31" customWidth="1"/>
    <col min="3847" max="3847" width="17.85546875" style="31" customWidth="1"/>
    <col min="3848" max="3848" width="14" style="31" customWidth="1"/>
    <col min="3849" max="3849" width="23.85546875" style="31" customWidth="1"/>
    <col min="3850" max="3850" width="39.5703125" style="31" customWidth="1"/>
    <col min="3851" max="3855" width="11.140625" style="31"/>
    <col min="3856" max="3856" width="13.42578125" style="31" bestFit="1" customWidth="1"/>
    <col min="3857" max="4096" width="11.140625" style="31"/>
    <col min="4097" max="4098" width="16.28515625" style="31" customWidth="1"/>
    <col min="4099" max="4099" width="13.7109375" style="31" customWidth="1"/>
    <col min="4100" max="4100" width="20.140625" style="31" customWidth="1"/>
    <col min="4101" max="4101" width="8.5703125" style="31" customWidth="1"/>
    <col min="4102" max="4102" width="31.85546875" style="31" customWidth="1"/>
    <col min="4103" max="4103" width="17.85546875" style="31" customWidth="1"/>
    <col min="4104" max="4104" width="14" style="31" customWidth="1"/>
    <col min="4105" max="4105" width="23.85546875" style="31" customWidth="1"/>
    <col min="4106" max="4106" width="39.5703125" style="31" customWidth="1"/>
    <col min="4107" max="4111" width="11.140625" style="31"/>
    <col min="4112" max="4112" width="13.42578125" style="31" bestFit="1" customWidth="1"/>
    <col min="4113" max="4352" width="11.140625" style="31"/>
    <col min="4353" max="4354" width="16.28515625" style="31" customWidth="1"/>
    <col min="4355" max="4355" width="13.7109375" style="31" customWidth="1"/>
    <col min="4356" max="4356" width="20.140625" style="31" customWidth="1"/>
    <col min="4357" max="4357" width="8.5703125" style="31" customWidth="1"/>
    <col min="4358" max="4358" width="31.85546875" style="31" customWidth="1"/>
    <col min="4359" max="4359" width="17.85546875" style="31" customWidth="1"/>
    <col min="4360" max="4360" width="14" style="31" customWidth="1"/>
    <col min="4361" max="4361" width="23.85546875" style="31" customWidth="1"/>
    <col min="4362" max="4362" width="39.5703125" style="31" customWidth="1"/>
    <col min="4363" max="4367" width="11.140625" style="31"/>
    <col min="4368" max="4368" width="13.42578125" style="31" bestFit="1" customWidth="1"/>
    <col min="4369" max="4608" width="11.140625" style="31"/>
    <col min="4609" max="4610" width="16.28515625" style="31" customWidth="1"/>
    <col min="4611" max="4611" width="13.7109375" style="31" customWidth="1"/>
    <col min="4612" max="4612" width="20.140625" style="31" customWidth="1"/>
    <col min="4613" max="4613" width="8.5703125" style="31" customWidth="1"/>
    <col min="4614" max="4614" width="31.85546875" style="31" customWidth="1"/>
    <col min="4615" max="4615" width="17.85546875" style="31" customWidth="1"/>
    <col min="4616" max="4616" width="14" style="31" customWidth="1"/>
    <col min="4617" max="4617" width="23.85546875" style="31" customWidth="1"/>
    <col min="4618" max="4618" width="39.5703125" style="31" customWidth="1"/>
    <col min="4619" max="4623" width="11.140625" style="31"/>
    <col min="4624" max="4624" width="13.42578125" style="31" bestFit="1" customWidth="1"/>
    <col min="4625" max="4864" width="11.140625" style="31"/>
    <col min="4865" max="4866" width="16.28515625" style="31" customWidth="1"/>
    <col min="4867" max="4867" width="13.7109375" style="31" customWidth="1"/>
    <col min="4868" max="4868" width="20.140625" style="31" customWidth="1"/>
    <col min="4869" max="4869" width="8.5703125" style="31" customWidth="1"/>
    <col min="4870" max="4870" width="31.85546875" style="31" customWidth="1"/>
    <col min="4871" max="4871" width="17.85546875" style="31" customWidth="1"/>
    <col min="4872" max="4872" width="14" style="31" customWidth="1"/>
    <col min="4873" max="4873" width="23.85546875" style="31" customWidth="1"/>
    <col min="4874" max="4874" width="39.5703125" style="31" customWidth="1"/>
    <col min="4875" max="4879" width="11.140625" style="31"/>
    <col min="4880" max="4880" width="13.42578125" style="31" bestFit="1" customWidth="1"/>
    <col min="4881" max="5120" width="11.140625" style="31"/>
    <col min="5121" max="5122" width="16.28515625" style="31" customWidth="1"/>
    <col min="5123" max="5123" width="13.7109375" style="31" customWidth="1"/>
    <col min="5124" max="5124" width="20.140625" style="31" customWidth="1"/>
    <col min="5125" max="5125" width="8.5703125" style="31" customWidth="1"/>
    <col min="5126" max="5126" width="31.85546875" style="31" customWidth="1"/>
    <col min="5127" max="5127" width="17.85546875" style="31" customWidth="1"/>
    <col min="5128" max="5128" width="14" style="31" customWidth="1"/>
    <col min="5129" max="5129" width="23.85546875" style="31" customWidth="1"/>
    <col min="5130" max="5130" width="39.5703125" style="31" customWidth="1"/>
    <col min="5131" max="5135" width="11.140625" style="31"/>
    <col min="5136" max="5136" width="13.42578125" style="31" bestFit="1" customWidth="1"/>
    <col min="5137" max="5376" width="11.140625" style="31"/>
    <col min="5377" max="5378" width="16.28515625" style="31" customWidth="1"/>
    <col min="5379" max="5379" width="13.7109375" style="31" customWidth="1"/>
    <col min="5380" max="5380" width="20.140625" style="31" customWidth="1"/>
    <col min="5381" max="5381" width="8.5703125" style="31" customWidth="1"/>
    <col min="5382" max="5382" width="31.85546875" style="31" customWidth="1"/>
    <col min="5383" max="5383" width="17.85546875" style="31" customWidth="1"/>
    <col min="5384" max="5384" width="14" style="31" customWidth="1"/>
    <col min="5385" max="5385" width="23.85546875" style="31" customWidth="1"/>
    <col min="5386" max="5386" width="39.5703125" style="31" customWidth="1"/>
    <col min="5387" max="5391" width="11.140625" style="31"/>
    <col min="5392" max="5392" width="13.42578125" style="31" bestFit="1" customWidth="1"/>
    <col min="5393" max="5632" width="11.140625" style="31"/>
    <col min="5633" max="5634" width="16.28515625" style="31" customWidth="1"/>
    <col min="5635" max="5635" width="13.7109375" style="31" customWidth="1"/>
    <col min="5636" max="5636" width="20.140625" style="31" customWidth="1"/>
    <col min="5637" max="5637" width="8.5703125" style="31" customWidth="1"/>
    <col min="5638" max="5638" width="31.85546875" style="31" customWidth="1"/>
    <col min="5639" max="5639" width="17.85546875" style="31" customWidth="1"/>
    <col min="5640" max="5640" width="14" style="31" customWidth="1"/>
    <col min="5641" max="5641" width="23.85546875" style="31" customWidth="1"/>
    <col min="5642" max="5642" width="39.5703125" style="31" customWidth="1"/>
    <col min="5643" max="5647" width="11.140625" style="31"/>
    <col min="5648" max="5648" width="13.42578125" style="31" bestFit="1" customWidth="1"/>
    <col min="5649" max="5888" width="11.140625" style="31"/>
    <col min="5889" max="5890" width="16.28515625" style="31" customWidth="1"/>
    <col min="5891" max="5891" width="13.7109375" style="31" customWidth="1"/>
    <col min="5892" max="5892" width="20.140625" style="31" customWidth="1"/>
    <col min="5893" max="5893" width="8.5703125" style="31" customWidth="1"/>
    <col min="5894" max="5894" width="31.85546875" style="31" customWidth="1"/>
    <col min="5895" max="5895" width="17.85546875" style="31" customWidth="1"/>
    <col min="5896" max="5896" width="14" style="31" customWidth="1"/>
    <col min="5897" max="5897" width="23.85546875" style="31" customWidth="1"/>
    <col min="5898" max="5898" width="39.5703125" style="31" customWidth="1"/>
    <col min="5899" max="5903" width="11.140625" style="31"/>
    <col min="5904" max="5904" width="13.42578125" style="31" bestFit="1" customWidth="1"/>
    <col min="5905" max="6144" width="11.140625" style="31"/>
    <col min="6145" max="6146" width="16.28515625" style="31" customWidth="1"/>
    <col min="6147" max="6147" width="13.7109375" style="31" customWidth="1"/>
    <col min="6148" max="6148" width="20.140625" style="31" customWidth="1"/>
    <col min="6149" max="6149" width="8.5703125" style="31" customWidth="1"/>
    <col min="6150" max="6150" width="31.85546875" style="31" customWidth="1"/>
    <col min="6151" max="6151" width="17.85546875" style="31" customWidth="1"/>
    <col min="6152" max="6152" width="14" style="31" customWidth="1"/>
    <col min="6153" max="6153" width="23.85546875" style="31" customWidth="1"/>
    <col min="6154" max="6154" width="39.5703125" style="31" customWidth="1"/>
    <col min="6155" max="6159" width="11.140625" style="31"/>
    <col min="6160" max="6160" width="13.42578125" style="31" bestFit="1" customWidth="1"/>
    <col min="6161" max="6400" width="11.140625" style="31"/>
    <col min="6401" max="6402" width="16.28515625" style="31" customWidth="1"/>
    <col min="6403" max="6403" width="13.7109375" style="31" customWidth="1"/>
    <col min="6404" max="6404" width="20.140625" style="31" customWidth="1"/>
    <col min="6405" max="6405" width="8.5703125" style="31" customWidth="1"/>
    <col min="6406" max="6406" width="31.85546875" style="31" customWidth="1"/>
    <col min="6407" max="6407" width="17.85546875" style="31" customWidth="1"/>
    <col min="6408" max="6408" width="14" style="31" customWidth="1"/>
    <col min="6409" max="6409" width="23.85546875" style="31" customWidth="1"/>
    <col min="6410" max="6410" width="39.5703125" style="31" customWidth="1"/>
    <col min="6411" max="6415" width="11.140625" style="31"/>
    <col min="6416" max="6416" width="13.42578125" style="31" bestFit="1" customWidth="1"/>
    <col min="6417" max="6656" width="11.140625" style="31"/>
    <col min="6657" max="6658" width="16.28515625" style="31" customWidth="1"/>
    <col min="6659" max="6659" width="13.7109375" style="31" customWidth="1"/>
    <col min="6660" max="6660" width="20.140625" style="31" customWidth="1"/>
    <col min="6661" max="6661" width="8.5703125" style="31" customWidth="1"/>
    <col min="6662" max="6662" width="31.85546875" style="31" customWidth="1"/>
    <col min="6663" max="6663" width="17.85546875" style="31" customWidth="1"/>
    <col min="6664" max="6664" width="14" style="31" customWidth="1"/>
    <col min="6665" max="6665" width="23.85546875" style="31" customWidth="1"/>
    <col min="6666" max="6666" width="39.5703125" style="31" customWidth="1"/>
    <col min="6667" max="6671" width="11.140625" style="31"/>
    <col min="6672" max="6672" width="13.42578125" style="31" bestFit="1" customWidth="1"/>
    <col min="6673" max="6912" width="11.140625" style="31"/>
    <col min="6913" max="6914" width="16.28515625" style="31" customWidth="1"/>
    <col min="6915" max="6915" width="13.7109375" style="31" customWidth="1"/>
    <col min="6916" max="6916" width="20.140625" style="31" customWidth="1"/>
    <col min="6917" max="6917" width="8.5703125" style="31" customWidth="1"/>
    <col min="6918" max="6918" width="31.85546875" style="31" customWidth="1"/>
    <col min="6919" max="6919" width="17.85546875" style="31" customWidth="1"/>
    <col min="6920" max="6920" width="14" style="31" customWidth="1"/>
    <col min="6921" max="6921" width="23.85546875" style="31" customWidth="1"/>
    <col min="6922" max="6922" width="39.5703125" style="31" customWidth="1"/>
    <col min="6923" max="6927" width="11.140625" style="31"/>
    <col min="6928" max="6928" width="13.42578125" style="31" bestFit="1" customWidth="1"/>
    <col min="6929" max="7168" width="11.140625" style="31"/>
    <col min="7169" max="7170" width="16.28515625" style="31" customWidth="1"/>
    <col min="7171" max="7171" width="13.7109375" style="31" customWidth="1"/>
    <col min="7172" max="7172" width="20.140625" style="31" customWidth="1"/>
    <col min="7173" max="7173" width="8.5703125" style="31" customWidth="1"/>
    <col min="7174" max="7174" width="31.85546875" style="31" customWidth="1"/>
    <col min="7175" max="7175" width="17.85546875" style="31" customWidth="1"/>
    <col min="7176" max="7176" width="14" style="31" customWidth="1"/>
    <col min="7177" max="7177" width="23.85546875" style="31" customWidth="1"/>
    <col min="7178" max="7178" width="39.5703125" style="31" customWidth="1"/>
    <col min="7179" max="7183" width="11.140625" style="31"/>
    <col min="7184" max="7184" width="13.42578125" style="31" bestFit="1" customWidth="1"/>
    <col min="7185" max="7424" width="11.140625" style="31"/>
    <col min="7425" max="7426" width="16.28515625" style="31" customWidth="1"/>
    <col min="7427" max="7427" width="13.7109375" style="31" customWidth="1"/>
    <col min="7428" max="7428" width="20.140625" style="31" customWidth="1"/>
    <col min="7429" max="7429" width="8.5703125" style="31" customWidth="1"/>
    <col min="7430" max="7430" width="31.85546875" style="31" customWidth="1"/>
    <col min="7431" max="7431" width="17.85546875" style="31" customWidth="1"/>
    <col min="7432" max="7432" width="14" style="31" customWidth="1"/>
    <col min="7433" max="7433" width="23.85546875" style="31" customWidth="1"/>
    <col min="7434" max="7434" width="39.5703125" style="31" customWidth="1"/>
    <col min="7435" max="7439" width="11.140625" style="31"/>
    <col min="7440" max="7440" width="13.42578125" style="31" bestFit="1" customWidth="1"/>
    <col min="7441" max="7680" width="11.140625" style="31"/>
    <col min="7681" max="7682" width="16.28515625" style="31" customWidth="1"/>
    <col min="7683" max="7683" width="13.7109375" style="31" customWidth="1"/>
    <col min="7684" max="7684" width="20.140625" style="31" customWidth="1"/>
    <col min="7685" max="7685" width="8.5703125" style="31" customWidth="1"/>
    <col min="7686" max="7686" width="31.85546875" style="31" customWidth="1"/>
    <col min="7687" max="7687" width="17.85546875" style="31" customWidth="1"/>
    <col min="7688" max="7688" width="14" style="31" customWidth="1"/>
    <col min="7689" max="7689" width="23.85546875" style="31" customWidth="1"/>
    <col min="7690" max="7690" width="39.5703125" style="31" customWidth="1"/>
    <col min="7691" max="7695" width="11.140625" style="31"/>
    <col min="7696" max="7696" width="13.42578125" style="31" bestFit="1" customWidth="1"/>
    <col min="7697" max="7936" width="11.140625" style="31"/>
    <col min="7937" max="7938" width="16.28515625" style="31" customWidth="1"/>
    <col min="7939" max="7939" width="13.7109375" style="31" customWidth="1"/>
    <col min="7940" max="7940" width="20.140625" style="31" customWidth="1"/>
    <col min="7941" max="7941" width="8.5703125" style="31" customWidth="1"/>
    <col min="7942" max="7942" width="31.85546875" style="31" customWidth="1"/>
    <col min="7943" max="7943" width="17.85546875" style="31" customWidth="1"/>
    <col min="7944" max="7944" width="14" style="31" customWidth="1"/>
    <col min="7945" max="7945" width="23.85546875" style="31" customWidth="1"/>
    <col min="7946" max="7946" width="39.5703125" style="31" customWidth="1"/>
    <col min="7947" max="7951" width="11.140625" style="31"/>
    <col min="7952" max="7952" width="13.42578125" style="31" bestFit="1" customWidth="1"/>
    <col min="7953" max="8192" width="11.140625" style="31"/>
    <col min="8193" max="8194" width="16.28515625" style="31" customWidth="1"/>
    <col min="8195" max="8195" width="13.7109375" style="31" customWidth="1"/>
    <col min="8196" max="8196" width="20.140625" style="31" customWidth="1"/>
    <col min="8197" max="8197" width="8.5703125" style="31" customWidth="1"/>
    <col min="8198" max="8198" width="31.85546875" style="31" customWidth="1"/>
    <col min="8199" max="8199" width="17.85546875" style="31" customWidth="1"/>
    <col min="8200" max="8200" width="14" style="31" customWidth="1"/>
    <col min="8201" max="8201" width="23.85546875" style="31" customWidth="1"/>
    <col min="8202" max="8202" width="39.5703125" style="31" customWidth="1"/>
    <col min="8203" max="8207" width="11.140625" style="31"/>
    <col min="8208" max="8208" width="13.42578125" style="31" bestFit="1" customWidth="1"/>
    <col min="8209" max="8448" width="11.140625" style="31"/>
    <col min="8449" max="8450" width="16.28515625" style="31" customWidth="1"/>
    <col min="8451" max="8451" width="13.7109375" style="31" customWidth="1"/>
    <col min="8452" max="8452" width="20.140625" style="31" customWidth="1"/>
    <col min="8453" max="8453" width="8.5703125" style="31" customWidth="1"/>
    <col min="8454" max="8454" width="31.85546875" style="31" customWidth="1"/>
    <col min="8455" max="8455" width="17.85546875" style="31" customWidth="1"/>
    <col min="8456" max="8456" width="14" style="31" customWidth="1"/>
    <col min="8457" max="8457" width="23.85546875" style="31" customWidth="1"/>
    <col min="8458" max="8458" width="39.5703125" style="31" customWidth="1"/>
    <col min="8459" max="8463" width="11.140625" style="31"/>
    <col min="8464" max="8464" width="13.42578125" style="31" bestFit="1" customWidth="1"/>
    <col min="8465" max="8704" width="11.140625" style="31"/>
    <col min="8705" max="8706" width="16.28515625" style="31" customWidth="1"/>
    <col min="8707" max="8707" width="13.7109375" style="31" customWidth="1"/>
    <col min="8708" max="8708" width="20.140625" style="31" customWidth="1"/>
    <col min="8709" max="8709" width="8.5703125" style="31" customWidth="1"/>
    <col min="8710" max="8710" width="31.85546875" style="31" customWidth="1"/>
    <col min="8711" max="8711" width="17.85546875" style="31" customWidth="1"/>
    <col min="8712" max="8712" width="14" style="31" customWidth="1"/>
    <col min="8713" max="8713" width="23.85546875" style="31" customWidth="1"/>
    <col min="8714" max="8714" width="39.5703125" style="31" customWidth="1"/>
    <col min="8715" max="8719" width="11.140625" style="31"/>
    <col min="8720" max="8720" width="13.42578125" style="31" bestFit="1" customWidth="1"/>
    <col min="8721" max="8960" width="11.140625" style="31"/>
    <col min="8961" max="8962" width="16.28515625" style="31" customWidth="1"/>
    <col min="8963" max="8963" width="13.7109375" style="31" customWidth="1"/>
    <col min="8964" max="8964" width="20.140625" style="31" customWidth="1"/>
    <col min="8965" max="8965" width="8.5703125" style="31" customWidth="1"/>
    <col min="8966" max="8966" width="31.85546875" style="31" customWidth="1"/>
    <col min="8967" max="8967" width="17.85546875" style="31" customWidth="1"/>
    <col min="8968" max="8968" width="14" style="31" customWidth="1"/>
    <col min="8969" max="8969" width="23.85546875" style="31" customWidth="1"/>
    <col min="8970" max="8970" width="39.5703125" style="31" customWidth="1"/>
    <col min="8971" max="8975" width="11.140625" style="31"/>
    <col min="8976" max="8976" width="13.42578125" style="31" bestFit="1" customWidth="1"/>
    <col min="8977" max="9216" width="11.140625" style="31"/>
    <col min="9217" max="9218" width="16.28515625" style="31" customWidth="1"/>
    <col min="9219" max="9219" width="13.7109375" style="31" customWidth="1"/>
    <col min="9220" max="9220" width="20.140625" style="31" customWidth="1"/>
    <col min="9221" max="9221" width="8.5703125" style="31" customWidth="1"/>
    <col min="9222" max="9222" width="31.85546875" style="31" customWidth="1"/>
    <col min="9223" max="9223" width="17.85546875" style="31" customWidth="1"/>
    <col min="9224" max="9224" width="14" style="31" customWidth="1"/>
    <col min="9225" max="9225" width="23.85546875" style="31" customWidth="1"/>
    <col min="9226" max="9226" width="39.5703125" style="31" customWidth="1"/>
    <col min="9227" max="9231" width="11.140625" style="31"/>
    <col min="9232" max="9232" width="13.42578125" style="31" bestFit="1" customWidth="1"/>
    <col min="9233" max="9472" width="11.140625" style="31"/>
    <col min="9473" max="9474" width="16.28515625" style="31" customWidth="1"/>
    <col min="9475" max="9475" width="13.7109375" style="31" customWidth="1"/>
    <col min="9476" max="9476" width="20.140625" style="31" customWidth="1"/>
    <col min="9477" max="9477" width="8.5703125" style="31" customWidth="1"/>
    <col min="9478" max="9478" width="31.85546875" style="31" customWidth="1"/>
    <col min="9479" max="9479" width="17.85546875" style="31" customWidth="1"/>
    <col min="9480" max="9480" width="14" style="31" customWidth="1"/>
    <col min="9481" max="9481" width="23.85546875" style="31" customWidth="1"/>
    <col min="9482" max="9482" width="39.5703125" style="31" customWidth="1"/>
    <col min="9483" max="9487" width="11.140625" style="31"/>
    <col min="9488" max="9488" width="13.42578125" style="31" bestFit="1" customWidth="1"/>
    <col min="9489" max="9728" width="11.140625" style="31"/>
    <col min="9729" max="9730" width="16.28515625" style="31" customWidth="1"/>
    <col min="9731" max="9731" width="13.7109375" style="31" customWidth="1"/>
    <col min="9732" max="9732" width="20.140625" style="31" customWidth="1"/>
    <col min="9733" max="9733" width="8.5703125" style="31" customWidth="1"/>
    <col min="9734" max="9734" width="31.85546875" style="31" customWidth="1"/>
    <col min="9735" max="9735" width="17.85546875" style="31" customWidth="1"/>
    <col min="9736" max="9736" width="14" style="31" customWidth="1"/>
    <col min="9737" max="9737" width="23.85546875" style="31" customWidth="1"/>
    <col min="9738" max="9738" width="39.5703125" style="31" customWidth="1"/>
    <col min="9739" max="9743" width="11.140625" style="31"/>
    <col min="9744" max="9744" width="13.42578125" style="31" bestFit="1" customWidth="1"/>
    <col min="9745" max="9984" width="11.140625" style="31"/>
    <col min="9985" max="9986" width="16.28515625" style="31" customWidth="1"/>
    <col min="9987" max="9987" width="13.7109375" style="31" customWidth="1"/>
    <col min="9988" max="9988" width="20.140625" style="31" customWidth="1"/>
    <col min="9989" max="9989" width="8.5703125" style="31" customWidth="1"/>
    <col min="9990" max="9990" width="31.85546875" style="31" customWidth="1"/>
    <col min="9991" max="9991" width="17.85546875" style="31" customWidth="1"/>
    <col min="9992" max="9992" width="14" style="31" customWidth="1"/>
    <col min="9993" max="9993" width="23.85546875" style="31" customWidth="1"/>
    <col min="9994" max="9994" width="39.5703125" style="31" customWidth="1"/>
    <col min="9995" max="9999" width="11.140625" style="31"/>
    <col min="10000" max="10000" width="13.42578125" style="31" bestFit="1" customWidth="1"/>
    <col min="10001" max="10240" width="11.140625" style="31"/>
    <col min="10241" max="10242" width="16.28515625" style="31" customWidth="1"/>
    <col min="10243" max="10243" width="13.7109375" style="31" customWidth="1"/>
    <col min="10244" max="10244" width="20.140625" style="31" customWidth="1"/>
    <col min="10245" max="10245" width="8.5703125" style="31" customWidth="1"/>
    <col min="10246" max="10246" width="31.85546875" style="31" customWidth="1"/>
    <col min="10247" max="10247" width="17.85546875" style="31" customWidth="1"/>
    <col min="10248" max="10248" width="14" style="31" customWidth="1"/>
    <col min="10249" max="10249" width="23.85546875" style="31" customWidth="1"/>
    <col min="10250" max="10250" width="39.5703125" style="31" customWidth="1"/>
    <col min="10251" max="10255" width="11.140625" style="31"/>
    <col min="10256" max="10256" width="13.42578125" style="31" bestFit="1" customWidth="1"/>
    <col min="10257" max="10496" width="11.140625" style="31"/>
    <col min="10497" max="10498" width="16.28515625" style="31" customWidth="1"/>
    <col min="10499" max="10499" width="13.7109375" style="31" customWidth="1"/>
    <col min="10500" max="10500" width="20.140625" style="31" customWidth="1"/>
    <col min="10501" max="10501" width="8.5703125" style="31" customWidth="1"/>
    <col min="10502" max="10502" width="31.85546875" style="31" customWidth="1"/>
    <col min="10503" max="10503" width="17.85546875" style="31" customWidth="1"/>
    <col min="10504" max="10504" width="14" style="31" customWidth="1"/>
    <col min="10505" max="10505" width="23.85546875" style="31" customWidth="1"/>
    <col min="10506" max="10506" width="39.5703125" style="31" customWidth="1"/>
    <col min="10507" max="10511" width="11.140625" style="31"/>
    <col min="10512" max="10512" width="13.42578125" style="31" bestFit="1" customWidth="1"/>
    <col min="10513" max="10752" width="11.140625" style="31"/>
    <col min="10753" max="10754" width="16.28515625" style="31" customWidth="1"/>
    <col min="10755" max="10755" width="13.7109375" style="31" customWidth="1"/>
    <col min="10756" max="10756" width="20.140625" style="31" customWidth="1"/>
    <col min="10757" max="10757" width="8.5703125" style="31" customWidth="1"/>
    <col min="10758" max="10758" width="31.85546875" style="31" customWidth="1"/>
    <col min="10759" max="10759" width="17.85546875" style="31" customWidth="1"/>
    <col min="10760" max="10760" width="14" style="31" customWidth="1"/>
    <col min="10761" max="10761" width="23.85546875" style="31" customWidth="1"/>
    <col min="10762" max="10762" width="39.5703125" style="31" customWidth="1"/>
    <col min="10763" max="10767" width="11.140625" style="31"/>
    <col min="10768" max="10768" width="13.42578125" style="31" bestFit="1" customWidth="1"/>
    <col min="10769" max="11008" width="11.140625" style="31"/>
    <col min="11009" max="11010" width="16.28515625" style="31" customWidth="1"/>
    <col min="11011" max="11011" width="13.7109375" style="31" customWidth="1"/>
    <col min="11012" max="11012" width="20.140625" style="31" customWidth="1"/>
    <col min="11013" max="11013" width="8.5703125" style="31" customWidth="1"/>
    <col min="11014" max="11014" width="31.85546875" style="31" customWidth="1"/>
    <col min="11015" max="11015" width="17.85546875" style="31" customWidth="1"/>
    <col min="11016" max="11016" width="14" style="31" customWidth="1"/>
    <col min="11017" max="11017" width="23.85546875" style="31" customWidth="1"/>
    <col min="11018" max="11018" width="39.5703125" style="31" customWidth="1"/>
    <col min="11019" max="11023" width="11.140625" style="31"/>
    <col min="11024" max="11024" width="13.42578125" style="31" bestFit="1" customWidth="1"/>
    <col min="11025" max="11264" width="11.140625" style="31"/>
    <col min="11265" max="11266" width="16.28515625" style="31" customWidth="1"/>
    <col min="11267" max="11267" width="13.7109375" style="31" customWidth="1"/>
    <col min="11268" max="11268" width="20.140625" style="31" customWidth="1"/>
    <col min="11269" max="11269" width="8.5703125" style="31" customWidth="1"/>
    <col min="11270" max="11270" width="31.85546875" style="31" customWidth="1"/>
    <col min="11271" max="11271" width="17.85546875" style="31" customWidth="1"/>
    <col min="11272" max="11272" width="14" style="31" customWidth="1"/>
    <col min="11273" max="11273" width="23.85546875" style="31" customWidth="1"/>
    <col min="11274" max="11274" width="39.5703125" style="31" customWidth="1"/>
    <col min="11275" max="11279" width="11.140625" style="31"/>
    <col min="11280" max="11280" width="13.42578125" style="31" bestFit="1" customWidth="1"/>
    <col min="11281" max="11520" width="11.140625" style="31"/>
    <col min="11521" max="11522" width="16.28515625" style="31" customWidth="1"/>
    <col min="11523" max="11523" width="13.7109375" style="31" customWidth="1"/>
    <col min="11524" max="11524" width="20.140625" style="31" customWidth="1"/>
    <col min="11525" max="11525" width="8.5703125" style="31" customWidth="1"/>
    <col min="11526" max="11526" width="31.85546875" style="31" customWidth="1"/>
    <col min="11527" max="11527" width="17.85546875" style="31" customWidth="1"/>
    <col min="11528" max="11528" width="14" style="31" customWidth="1"/>
    <col min="11529" max="11529" width="23.85546875" style="31" customWidth="1"/>
    <col min="11530" max="11530" width="39.5703125" style="31" customWidth="1"/>
    <col min="11531" max="11535" width="11.140625" style="31"/>
    <col min="11536" max="11536" width="13.42578125" style="31" bestFit="1" customWidth="1"/>
    <col min="11537" max="11776" width="11.140625" style="31"/>
    <col min="11777" max="11778" width="16.28515625" style="31" customWidth="1"/>
    <col min="11779" max="11779" width="13.7109375" style="31" customWidth="1"/>
    <col min="11780" max="11780" width="20.140625" style="31" customWidth="1"/>
    <col min="11781" max="11781" width="8.5703125" style="31" customWidth="1"/>
    <col min="11782" max="11782" width="31.85546875" style="31" customWidth="1"/>
    <col min="11783" max="11783" width="17.85546875" style="31" customWidth="1"/>
    <col min="11784" max="11784" width="14" style="31" customWidth="1"/>
    <col min="11785" max="11785" width="23.85546875" style="31" customWidth="1"/>
    <col min="11786" max="11786" width="39.5703125" style="31" customWidth="1"/>
    <col min="11787" max="11791" width="11.140625" style="31"/>
    <col min="11792" max="11792" width="13.42578125" style="31" bestFit="1" customWidth="1"/>
    <col min="11793" max="12032" width="11.140625" style="31"/>
    <col min="12033" max="12034" width="16.28515625" style="31" customWidth="1"/>
    <col min="12035" max="12035" width="13.7109375" style="31" customWidth="1"/>
    <col min="12036" max="12036" width="20.140625" style="31" customWidth="1"/>
    <col min="12037" max="12037" width="8.5703125" style="31" customWidth="1"/>
    <col min="12038" max="12038" width="31.85546875" style="31" customWidth="1"/>
    <col min="12039" max="12039" width="17.85546875" style="31" customWidth="1"/>
    <col min="12040" max="12040" width="14" style="31" customWidth="1"/>
    <col min="12041" max="12041" width="23.85546875" style="31" customWidth="1"/>
    <col min="12042" max="12042" width="39.5703125" style="31" customWidth="1"/>
    <col min="12043" max="12047" width="11.140625" style="31"/>
    <col min="12048" max="12048" width="13.42578125" style="31" bestFit="1" customWidth="1"/>
    <col min="12049" max="12288" width="11.140625" style="31"/>
    <col min="12289" max="12290" width="16.28515625" style="31" customWidth="1"/>
    <col min="12291" max="12291" width="13.7109375" style="31" customWidth="1"/>
    <col min="12292" max="12292" width="20.140625" style="31" customWidth="1"/>
    <col min="12293" max="12293" width="8.5703125" style="31" customWidth="1"/>
    <col min="12294" max="12294" width="31.85546875" style="31" customWidth="1"/>
    <col min="12295" max="12295" width="17.85546875" style="31" customWidth="1"/>
    <col min="12296" max="12296" width="14" style="31" customWidth="1"/>
    <col min="12297" max="12297" width="23.85546875" style="31" customWidth="1"/>
    <col min="12298" max="12298" width="39.5703125" style="31" customWidth="1"/>
    <col min="12299" max="12303" width="11.140625" style="31"/>
    <col min="12304" max="12304" width="13.42578125" style="31" bestFit="1" customWidth="1"/>
    <col min="12305" max="12544" width="11.140625" style="31"/>
    <col min="12545" max="12546" width="16.28515625" style="31" customWidth="1"/>
    <col min="12547" max="12547" width="13.7109375" style="31" customWidth="1"/>
    <col min="12548" max="12548" width="20.140625" style="31" customWidth="1"/>
    <col min="12549" max="12549" width="8.5703125" style="31" customWidth="1"/>
    <col min="12550" max="12550" width="31.85546875" style="31" customWidth="1"/>
    <col min="12551" max="12551" width="17.85546875" style="31" customWidth="1"/>
    <col min="12552" max="12552" width="14" style="31" customWidth="1"/>
    <col min="12553" max="12553" width="23.85546875" style="31" customWidth="1"/>
    <col min="12554" max="12554" width="39.5703125" style="31" customWidth="1"/>
    <col min="12555" max="12559" width="11.140625" style="31"/>
    <col min="12560" max="12560" width="13.42578125" style="31" bestFit="1" customWidth="1"/>
    <col min="12561" max="12800" width="11.140625" style="31"/>
    <col min="12801" max="12802" width="16.28515625" style="31" customWidth="1"/>
    <col min="12803" max="12803" width="13.7109375" style="31" customWidth="1"/>
    <col min="12804" max="12804" width="20.140625" style="31" customWidth="1"/>
    <col min="12805" max="12805" width="8.5703125" style="31" customWidth="1"/>
    <col min="12806" max="12806" width="31.85546875" style="31" customWidth="1"/>
    <col min="12807" max="12807" width="17.85546875" style="31" customWidth="1"/>
    <col min="12808" max="12808" width="14" style="31" customWidth="1"/>
    <col min="12809" max="12809" width="23.85546875" style="31" customWidth="1"/>
    <col min="12810" max="12810" width="39.5703125" style="31" customWidth="1"/>
    <col min="12811" max="12815" width="11.140625" style="31"/>
    <col min="12816" max="12816" width="13.42578125" style="31" bestFit="1" customWidth="1"/>
    <col min="12817" max="13056" width="11.140625" style="31"/>
    <col min="13057" max="13058" width="16.28515625" style="31" customWidth="1"/>
    <col min="13059" max="13059" width="13.7109375" style="31" customWidth="1"/>
    <col min="13060" max="13060" width="20.140625" style="31" customWidth="1"/>
    <col min="13061" max="13061" width="8.5703125" style="31" customWidth="1"/>
    <col min="13062" max="13062" width="31.85546875" style="31" customWidth="1"/>
    <col min="13063" max="13063" width="17.85546875" style="31" customWidth="1"/>
    <col min="13064" max="13064" width="14" style="31" customWidth="1"/>
    <col min="13065" max="13065" width="23.85546875" style="31" customWidth="1"/>
    <col min="13066" max="13066" width="39.5703125" style="31" customWidth="1"/>
    <col min="13067" max="13071" width="11.140625" style="31"/>
    <col min="13072" max="13072" width="13.42578125" style="31" bestFit="1" customWidth="1"/>
    <col min="13073" max="13312" width="11.140625" style="31"/>
    <col min="13313" max="13314" width="16.28515625" style="31" customWidth="1"/>
    <col min="13315" max="13315" width="13.7109375" style="31" customWidth="1"/>
    <col min="13316" max="13316" width="20.140625" style="31" customWidth="1"/>
    <col min="13317" max="13317" width="8.5703125" style="31" customWidth="1"/>
    <col min="13318" max="13318" width="31.85546875" style="31" customWidth="1"/>
    <col min="13319" max="13319" width="17.85546875" style="31" customWidth="1"/>
    <col min="13320" max="13320" width="14" style="31" customWidth="1"/>
    <col min="13321" max="13321" width="23.85546875" style="31" customWidth="1"/>
    <col min="13322" max="13322" width="39.5703125" style="31" customWidth="1"/>
    <col min="13323" max="13327" width="11.140625" style="31"/>
    <col min="13328" max="13328" width="13.42578125" style="31" bestFit="1" customWidth="1"/>
    <col min="13329" max="13568" width="11.140625" style="31"/>
    <col min="13569" max="13570" width="16.28515625" style="31" customWidth="1"/>
    <col min="13571" max="13571" width="13.7109375" style="31" customWidth="1"/>
    <col min="13572" max="13572" width="20.140625" style="31" customWidth="1"/>
    <col min="13573" max="13573" width="8.5703125" style="31" customWidth="1"/>
    <col min="13574" max="13574" width="31.85546875" style="31" customWidth="1"/>
    <col min="13575" max="13575" width="17.85546875" style="31" customWidth="1"/>
    <col min="13576" max="13576" width="14" style="31" customWidth="1"/>
    <col min="13577" max="13577" width="23.85546875" style="31" customWidth="1"/>
    <col min="13578" max="13578" width="39.5703125" style="31" customWidth="1"/>
    <col min="13579" max="13583" width="11.140625" style="31"/>
    <col min="13584" max="13584" width="13.42578125" style="31" bestFit="1" customWidth="1"/>
    <col min="13585" max="13824" width="11.140625" style="31"/>
    <col min="13825" max="13826" width="16.28515625" style="31" customWidth="1"/>
    <col min="13827" max="13827" width="13.7109375" style="31" customWidth="1"/>
    <col min="13828" max="13828" width="20.140625" style="31" customWidth="1"/>
    <col min="13829" max="13829" width="8.5703125" style="31" customWidth="1"/>
    <col min="13830" max="13830" width="31.85546875" style="31" customWidth="1"/>
    <col min="13831" max="13831" width="17.85546875" style="31" customWidth="1"/>
    <col min="13832" max="13832" width="14" style="31" customWidth="1"/>
    <col min="13833" max="13833" width="23.85546875" style="31" customWidth="1"/>
    <col min="13834" max="13834" width="39.5703125" style="31" customWidth="1"/>
    <col min="13835" max="13839" width="11.140625" style="31"/>
    <col min="13840" max="13840" width="13.42578125" style="31" bestFit="1" customWidth="1"/>
    <col min="13841" max="14080" width="11.140625" style="31"/>
    <col min="14081" max="14082" width="16.28515625" style="31" customWidth="1"/>
    <col min="14083" max="14083" width="13.7109375" style="31" customWidth="1"/>
    <col min="14084" max="14084" width="20.140625" style="31" customWidth="1"/>
    <col min="14085" max="14085" width="8.5703125" style="31" customWidth="1"/>
    <col min="14086" max="14086" width="31.85546875" style="31" customWidth="1"/>
    <col min="14087" max="14087" width="17.85546875" style="31" customWidth="1"/>
    <col min="14088" max="14088" width="14" style="31" customWidth="1"/>
    <col min="14089" max="14089" width="23.85546875" style="31" customWidth="1"/>
    <col min="14090" max="14090" width="39.5703125" style="31" customWidth="1"/>
    <col min="14091" max="14095" width="11.140625" style="31"/>
    <col min="14096" max="14096" width="13.42578125" style="31" bestFit="1" customWidth="1"/>
    <col min="14097" max="14336" width="11.140625" style="31"/>
    <col min="14337" max="14338" width="16.28515625" style="31" customWidth="1"/>
    <col min="14339" max="14339" width="13.7109375" style="31" customWidth="1"/>
    <col min="14340" max="14340" width="20.140625" style="31" customWidth="1"/>
    <col min="14341" max="14341" width="8.5703125" style="31" customWidth="1"/>
    <col min="14342" max="14342" width="31.85546875" style="31" customWidth="1"/>
    <col min="14343" max="14343" width="17.85546875" style="31" customWidth="1"/>
    <col min="14344" max="14344" width="14" style="31" customWidth="1"/>
    <col min="14345" max="14345" width="23.85546875" style="31" customWidth="1"/>
    <col min="14346" max="14346" width="39.5703125" style="31" customWidth="1"/>
    <col min="14347" max="14351" width="11.140625" style="31"/>
    <col min="14352" max="14352" width="13.42578125" style="31" bestFit="1" customWidth="1"/>
    <col min="14353" max="14592" width="11.140625" style="31"/>
    <col min="14593" max="14594" width="16.28515625" style="31" customWidth="1"/>
    <col min="14595" max="14595" width="13.7109375" style="31" customWidth="1"/>
    <col min="14596" max="14596" width="20.140625" style="31" customWidth="1"/>
    <col min="14597" max="14597" width="8.5703125" style="31" customWidth="1"/>
    <col min="14598" max="14598" width="31.85546875" style="31" customWidth="1"/>
    <col min="14599" max="14599" width="17.85546875" style="31" customWidth="1"/>
    <col min="14600" max="14600" width="14" style="31" customWidth="1"/>
    <col min="14601" max="14601" width="23.85546875" style="31" customWidth="1"/>
    <col min="14602" max="14602" width="39.5703125" style="31" customWidth="1"/>
    <col min="14603" max="14607" width="11.140625" style="31"/>
    <col min="14608" max="14608" width="13.42578125" style="31" bestFit="1" customWidth="1"/>
    <col min="14609" max="14848" width="11.140625" style="31"/>
    <col min="14849" max="14850" width="16.28515625" style="31" customWidth="1"/>
    <col min="14851" max="14851" width="13.7109375" style="31" customWidth="1"/>
    <col min="14852" max="14852" width="20.140625" style="31" customWidth="1"/>
    <col min="14853" max="14853" width="8.5703125" style="31" customWidth="1"/>
    <col min="14854" max="14854" width="31.85546875" style="31" customWidth="1"/>
    <col min="14855" max="14855" width="17.85546875" style="31" customWidth="1"/>
    <col min="14856" max="14856" width="14" style="31" customWidth="1"/>
    <col min="14857" max="14857" width="23.85546875" style="31" customWidth="1"/>
    <col min="14858" max="14858" width="39.5703125" style="31" customWidth="1"/>
    <col min="14859" max="14863" width="11.140625" style="31"/>
    <col min="14864" max="14864" width="13.42578125" style="31" bestFit="1" customWidth="1"/>
    <col min="14865" max="15104" width="11.140625" style="31"/>
    <col min="15105" max="15106" width="16.28515625" style="31" customWidth="1"/>
    <col min="15107" max="15107" width="13.7109375" style="31" customWidth="1"/>
    <col min="15108" max="15108" width="20.140625" style="31" customWidth="1"/>
    <col min="15109" max="15109" width="8.5703125" style="31" customWidth="1"/>
    <col min="15110" max="15110" width="31.85546875" style="31" customWidth="1"/>
    <col min="15111" max="15111" width="17.85546875" style="31" customWidth="1"/>
    <col min="15112" max="15112" width="14" style="31" customWidth="1"/>
    <col min="15113" max="15113" width="23.85546875" style="31" customWidth="1"/>
    <col min="15114" max="15114" width="39.5703125" style="31" customWidth="1"/>
    <col min="15115" max="15119" width="11.140625" style="31"/>
    <col min="15120" max="15120" width="13.42578125" style="31" bestFit="1" customWidth="1"/>
    <col min="15121" max="15360" width="11.140625" style="31"/>
    <col min="15361" max="15362" width="16.28515625" style="31" customWidth="1"/>
    <col min="15363" max="15363" width="13.7109375" style="31" customWidth="1"/>
    <col min="15364" max="15364" width="20.140625" style="31" customWidth="1"/>
    <col min="15365" max="15365" width="8.5703125" style="31" customWidth="1"/>
    <col min="15366" max="15366" width="31.85546875" style="31" customWidth="1"/>
    <col min="15367" max="15367" width="17.85546875" style="31" customWidth="1"/>
    <col min="15368" max="15368" width="14" style="31" customWidth="1"/>
    <col min="15369" max="15369" width="23.85546875" style="31" customWidth="1"/>
    <col min="15370" max="15370" width="39.5703125" style="31" customWidth="1"/>
    <col min="15371" max="15375" width="11.140625" style="31"/>
    <col min="15376" max="15376" width="13.42578125" style="31" bestFit="1" customWidth="1"/>
    <col min="15377" max="15616" width="11.140625" style="31"/>
    <col min="15617" max="15618" width="16.28515625" style="31" customWidth="1"/>
    <col min="15619" max="15619" width="13.7109375" style="31" customWidth="1"/>
    <col min="15620" max="15620" width="20.140625" style="31" customWidth="1"/>
    <col min="15621" max="15621" width="8.5703125" style="31" customWidth="1"/>
    <col min="15622" max="15622" width="31.85546875" style="31" customWidth="1"/>
    <col min="15623" max="15623" width="17.85546875" style="31" customWidth="1"/>
    <col min="15624" max="15624" width="14" style="31" customWidth="1"/>
    <col min="15625" max="15625" width="23.85546875" style="31" customWidth="1"/>
    <col min="15626" max="15626" width="39.5703125" style="31" customWidth="1"/>
    <col min="15627" max="15631" width="11.140625" style="31"/>
    <col min="15632" max="15632" width="13.42578125" style="31" bestFit="1" customWidth="1"/>
    <col min="15633" max="15872" width="11.140625" style="31"/>
    <col min="15873" max="15874" width="16.28515625" style="31" customWidth="1"/>
    <col min="15875" max="15875" width="13.7109375" style="31" customWidth="1"/>
    <col min="15876" max="15876" width="20.140625" style="31" customWidth="1"/>
    <col min="15877" max="15877" width="8.5703125" style="31" customWidth="1"/>
    <col min="15878" max="15878" width="31.85546875" style="31" customWidth="1"/>
    <col min="15879" max="15879" width="17.85546875" style="31" customWidth="1"/>
    <col min="15880" max="15880" width="14" style="31" customWidth="1"/>
    <col min="15881" max="15881" width="23.85546875" style="31" customWidth="1"/>
    <col min="15882" max="15882" width="39.5703125" style="31" customWidth="1"/>
    <col min="15883" max="15887" width="11.140625" style="31"/>
    <col min="15888" max="15888" width="13.42578125" style="31" bestFit="1" customWidth="1"/>
    <col min="15889" max="16128" width="11.140625" style="31"/>
    <col min="16129" max="16130" width="16.28515625" style="31" customWidth="1"/>
    <col min="16131" max="16131" width="13.7109375" style="31" customWidth="1"/>
    <col min="16132" max="16132" width="20.140625" style="31" customWidth="1"/>
    <col min="16133" max="16133" width="8.5703125" style="31" customWidth="1"/>
    <col min="16134" max="16134" width="31.85546875" style="31" customWidth="1"/>
    <col min="16135" max="16135" width="17.85546875" style="31" customWidth="1"/>
    <col min="16136" max="16136" width="14" style="31" customWidth="1"/>
    <col min="16137" max="16137" width="23.85546875" style="31" customWidth="1"/>
    <col min="16138" max="16138" width="39.5703125" style="31" customWidth="1"/>
    <col min="16139" max="16143" width="11.140625" style="31"/>
    <col min="16144" max="16144" width="13.42578125" style="31" bestFit="1" customWidth="1"/>
    <col min="16145" max="16384" width="11.140625" style="31"/>
  </cols>
  <sheetData>
    <row r="2" spans="1:11" ht="15.75" x14ac:dyDescent="0.25">
      <c r="A2" s="28"/>
      <c r="B2" s="29"/>
      <c r="C2" s="29"/>
      <c r="D2" s="29"/>
      <c r="E2" s="29"/>
      <c r="F2" s="30"/>
      <c r="G2" s="30"/>
      <c r="H2" s="30"/>
      <c r="I2" s="30"/>
      <c r="J2" s="30"/>
    </row>
    <row r="3" spans="1:11" ht="15" customHeight="1" x14ac:dyDescent="0.25">
      <c r="A3" s="28"/>
      <c r="B3" s="29"/>
      <c r="C3" s="29"/>
      <c r="D3" s="29"/>
      <c r="E3" s="29"/>
      <c r="F3" s="30"/>
      <c r="G3" s="30"/>
      <c r="H3" s="30"/>
      <c r="I3" s="30"/>
      <c r="J3" s="30"/>
    </row>
    <row r="4" spans="1:11" ht="15" customHeight="1" x14ac:dyDescent="0.25">
      <c r="A4" s="28" t="s">
        <v>49</v>
      </c>
      <c r="B4" s="29"/>
      <c r="C4" s="29"/>
      <c r="D4" s="29"/>
      <c r="E4" s="29"/>
      <c r="F4" s="30"/>
      <c r="G4" s="30"/>
      <c r="H4" s="30"/>
      <c r="I4" s="30"/>
      <c r="J4" s="30"/>
    </row>
    <row r="5" spans="1:11" ht="15" customHeight="1" x14ac:dyDescent="0.25">
      <c r="A5" s="28" t="s">
        <v>50</v>
      </c>
      <c r="B5" s="29"/>
      <c r="C5" s="29"/>
      <c r="D5" s="29"/>
      <c r="E5" s="29"/>
      <c r="F5" s="30"/>
      <c r="G5" s="30"/>
      <c r="H5" s="30"/>
      <c r="I5" s="30"/>
      <c r="J5" s="30"/>
    </row>
    <row r="6" spans="1:11" ht="15" customHeight="1" x14ac:dyDescent="0.25">
      <c r="A6" s="28" t="s">
        <v>51</v>
      </c>
      <c r="B6" s="29"/>
      <c r="C6" s="29"/>
      <c r="D6" s="29"/>
      <c r="E6" s="29"/>
      <c r="F6" s="30"/>
      <c r="G6" s="30"/>
      <c r="H6" s="30"/>
      <c r="I6" s="29"/>
      <c r="J6" s="32"/>
    </row>
    <row r="7" spans="1:11" ht="15" customHeight="1" thickBot="1" x14ac:dyDescent="0.3">
      <c r="A7" s="95"/>
      <c r="B7" s="95"/>
      <c r="C7" s="95"/>
      <c r="D7" s="95"/>
      <c r="E7" s="95"/>
      <c r="F7" s="96"/>
      <c r="G7" s="96"/>
      <c r="H7" s="96"/>
      <c r="I7" s="95"/>
      <c r="J7" s="95"/>
    </row>
    <row r="8" spans="1:11" ht="15" customHeight="1" thickTop="1" x14ac:dyDescent="0.2">
      <c r="A8" s="35" t="s">
        <v>162</v>
      </c>
      <c r="B8" s="36"/>
      <c r="C8" s="97"/>
      <c r="D8" s="98"/>
      <c r="E8" s="99"/>
      <c r="F8" s="99"/>
      <c r="G8" s="99"/>
      <c r="H8" s="99"/>
      <c r="I8" s="95"/>
      <c r="J8" s="95"/>
    </row>
    <row r="9" spans="1:11" ht="15" customHeight="1" x14ac:dyDescent="0.2">
      <c r="A9" s="40" t="s">
        <v>52</v>
      </c>
      <c r="B9" s="41"/>
      <c r="C9" s="97"/>
      <c r="D9" s="98"/>
      <c r="E9" s="99"/>
      <c r="F9" s="99"/>
      <c r="G9" s="99"/>
      <c r="H9" s="99"/>
      <c r="I9" s="95"/>
      <c r="J9" s="95"/>
    </row>
    <row r="10" spans="1:11" ht="15" customHeight="1" thickBot="1" x14ac:dyDescent="0.25">
      <c r="A10" s="40" t="s">
        <v>53</v>
      </c>
      <c r="B10" s="41"/>
      <c r="C10" s="97"/>
      <c r="D10" s="98"/>
      <c r="E10" s="99"/>
      <c r="F10" s="99"/>
      <c r="G10" s="99"/>
      <c r="H10" s="99"/>
      <c r="I10" s="95"/>
      <c r="J10" s="95"/>
    </row>
    <row r="11" spans="1:11" ht="15" customHeight="1" thickTop="1" thickBot="1" x14ac:dyDescent="0.25">
      <c r="A11" s="100"/>
      <c r="B11" s="100"/>
      <c r="C11" s="95"/>
      <c r="D11" s="95"/>
      <c r="E11" s="95"/>
      <c r="F11" s="95"/>
      <c r="G11" s="95"/>
      <c r="H11" s="95"/>
      <c r="I11" s="95"/>
      <c r="J11" s="95"/>
    </row>
    <row r="12" spans="1:11" ht="15" customHeight="1" thickTop="1" x14ac:dyDescent="0.2">
      <c r="A12" s="101" t="s">
        <v>54</v>
      </c>
      <c r="B12" s="102"/>
      <c r="C12" s="102"/>
      <c r="D12" s="102"/>
      <c r="E12" s="103"/>
      <c r="F12" s="102" t="s">
        <v>54</v>
      </c>
      <c r="G12" s="102"/>
      <c r="H12" s="103" t="s">
        <v>54</v>
      </c>
      <c r="I12" s="102" t="s">
        <v>54</v>
      </c>
      <c r="J12" s="104" t="s">
        <v>54</v>
      </c>
      <c r="K12" s="47"/>
    </row>
    <row r="13" spans="1:11" ht="15" customHeight="1" x14ac:dyDescent="0.2">
      <c r="A13" s="105" t="s">
        <v>55</v>
      </c>
      <c r="B13" s="106" t="s">
        <v>56</v>
      </c>
      <c r="C13" s="106" t="s">
        <v>57</v>
      </c>
      <c r="D13" s="107" t="s">
        <v>58</v>
      </c>
      <c r="E13" s="108" t="s">
        <v>59</v>
      </c>
      <c r="F13" s="107" t="s">
        <v>60</v>
      </c>
      <c r="G13" s="107" t="s">
        <v>61</v>
      </c>
      <c r="H13" s="108" t="s">
        <v>62</v>
      </c>
      <c r="I13" s="107" t="s">
        <v>63</v>
      </c>
      <c r="J13" s="109" t="s">
        <v>64</v>
      </c>
      <c r="K13" s="47"/>
    </row>
    <row r="14" spans="1:11" ht="15" customHeight="1" x14ac:dyDescent="0.2">
      <c r="A14" s="110"/>
      <c r="B14" s="111"/>
      <c r="C14" s="111"/>
      <c r="D14" s="111"/>
      <c r="E14" s="112" t="s">
        <v>65</v>
      </c>
      <c r="F14" s="112"/>
      <c r="G14" s="112"/>
      <c r="H14" s="113"/>
      <c r="I14" s="112" t="s">
        <v>66</v>
      </c>
      <c r="J14" s="114" t="s">
        <v>67</v>
      </c>
      <c r="K14" s="47"/>
    </row>
    <row r="15" spans="1:11" ht="15" customHeight="1" thickBot="1" x14ac:dyDescent="0.25">
      <c r="A15" s="115"/>
      <c r="B15" s="116"/>
      <c r="C15" s="116"/>
      <c r="D15" s="116"/>
      <c r="E15" s="117"/>
      <c r="F15" s="117"/>
      <c r="G15" s="117"/>
      <c r="H15" s="118"/>
      <c r="I15" s="117"/>
      <c r="J15" s="119"/>
      <c r="K15" s="47"/>
    </row>
    <row r="16" spans="1:11" ht="17.25" customHeight="1" thickTop="1" x14ac:dyDescent="0.2">
      <c r="A16" s="120" t="s">
        <v>111</v>
      </c>
      <c r="B16" s="121" t="s">
        <v>69</v>
      </c>
      <c r="C16" s="121" t="s">
        <v>70</v>
      </c>
      <c r="D16" s="121" t="s">
        <v>71</v>
      </c>
      <c r="E16" s="122" t="s">
        <v>72</v>
      </c>
      <c r="F16" s="123" t="s">
        <v>73</v>
      </c>
      <c r="G16" s="122" t="s">
        <v>74</v>
      </c>
      <c r="H16" s="124" t="s">
        <v>30</v>
      </c>
      <c r="I16" s="123" t="s">
        <v>75</v>
      </c>
      <c r="J16" s="125" t="s">
        <v>76</v>
      </c>
      <c r="K16" s="47"/>
    </row>
    <row r="17" spans="1:16" ht="15" customHeight="1" x14ac:dyDescent="0.2">
      <c r="A17" s="126"/>
      <c r="B17" s="121"/>
      <c r="C17" s="121"/>
      <c r="D17" s="121"/>
      <c r="E17" s="122" t="s">
        <v>82</v>
      </c>
      <c r="F17" s="123" t="s">
        <v>83</v>
      </c>
      <c r="G17" s="127">
        <v>9.9999999999999995E-7</v>
      </c>
      <c r="H17" s="124" t="s">
        <v>84</v>
      </c>
      <c r="I17" s="123" t="s">
        <v>75</v>
      </c>
      <c r="J17" s="125" t="s">
        <v>140</v>
      </c>
      <c r="K17" s="47"/>
      <c r="N17" s="69"/>
      <c r="P17" s="69"/>
    </row>
    <row r="18" spans="1:16" ht="15" customHeight="1" x14ac:dyDescent="0.2">
      <c r="A18" s="120"/>
      <c r="B18" s="121"/>
      <c r="C18" s="121"/>
      <c r="D18" s="121"/>
      <c r="E18" s="122" t="s">
        <v>112</v>
      </c>
      <c r="F18" s="123" t="s">
        <v>113</v>
      </c>
      <c r="G18" s="122">
        <v>1</v>
      </c>
      <c r="H18" s="128" t="s">
        <v>75</v>
      </c>
      <c r="I18" s="123" t="s">
        <v>75</v>
      </c>
      <c r="J18" s="125"/>
      <c r="K18" s="47"/>
    </row>
    <row r="19" spans="1:16" ht="15" customHeight="1" x14ac:dyDescent="0.2">
      <c r="A19" s="120"/>
      <c r="B19" s="121"/>
      <c r="C19" s="121"/>
      <c r="D19" s="121"/>
      <c r="E19" s="121" t="s">
        <v>114</v>
      </c>
      <c r="F19" s="129" t="s">
        <v>115</v>
      </c>
      <c r="G19" s="121">
        <v>2200</v>
      </c>
      <c r="H19" s="130" t="s">
        <v>116</v>
      </c>
      <c r="I19" s="131" t="s">
        <v>80</v>
      </c>
      <c r="J19" s="75" t="s">
        <v>87</v>
      </c>
      <c r="K19" s="47"/>
      <c r="N19" s="69"/>
      <c r="P19" s="69"/>
    </row>
    <row r="20" spans="1:16" ht="15" customHeight="1" x14ac:dyDescent="0.2">
      <c r="A20" s="120"/>
      <c r="B20" s="121"/>
      <c r="C20" s="121"/>
      <c r="D20" s="121"/>
      <c r="E20" s="121" t="s">
        <v>117</v>
      </c>
      <c r="F20" s="129" t="s">
        <v>118</v>
      </c>
      <c r="G20" s="121">
        <v>0.2</v>
      </c>
      <c r="H20" s="132" t="s">
        <v>119</v>
      </c>
      <c r="I20" s="131" t="s">
        <v>80</v>
      </c>
      <c r="J20" s="76">
        <f>(G17*G18*G19*G20*G22*G23)/(G24*G25)</f>
        <v>2.7500000000000001E-5</v>
      </c>
      <c r="K20" s="47"/>
    </row>
    <row r="21" spans="1:16" ht="15" customHeight="1" x14ac:dyDescent="0.2">
      <c r="A21" s="120"/>
      <c r="B21" s="121"/>
      <c r="C21" s="121"/>
      <c r="D21" s="121"/>
      <c r="E21" s="121" t="s">
        <v>120</v>
      </c>
      <c r="F21" s="129" t="s">
        <v>121</v>
      </c>
      <c r="G21" s="121" t="s">
        <v>74</v>
      </c>
      <c r="H21" s="133" t="s">
        <v>90</v>
      </c>
      <c r="I21" s="134" t="s">
        <v>122</v>
      </c>
      <c r="J21" s="75" t="s">
        <v>94</v>
      </c>
      <c r="K21" s="47"/>
      <c r="P21" s="79"/>
    </row>
    <row r="22" spans="1:16" ht="15" customHeight="1" x14ac:dyDescent="0.2">
      <c r="A22" s="120"/>
      <c r="B22" s="121"/>
      <c r="C22" s="121"/>
      <c r="D22" s="121"/>
      <c r="E22" s="63" t="s">
        <v>91</v>
      </c>
      <c r="F22" s="70" t="s">
        <v>92</v>
      </c>
      <c r="G22" s="63">
        <v>365</v>
      </c>
      <c r="H22" s="77" t="s">
        <v>93</v>
      </c>
      <c r="I22" s="65" t="s">
        <v>80</v>
      </c>
      <c r="J22" s="76">
        <f>(G17*G18*G19*G20*G22*G23)/(G24*G26)</f>
        <v>2.2000000000000001E-6</v>
      </c>
      <c r="K22" s="47"/>
      <c r="P22" s="79"/>
    </row>
    <row r="23" spans="1:16" ht="15" customHeight="1" x14ac:dyDescent="0.2">
      <c r="A23" s="120"/>
      <c r="B23" s="121"/>
      <c r="C23" s="121"/>
      <c r="D23" s="121"/>
      <c r="E23" s="63" t="s">
        <v>95</v>
      </c>
      <c r="F23" s="70" t="s">
        <v>96</v>
      </c>
      <c r="G23" s="63">
        <v>6</v>
      </c>
      <c r="H23" s="78" t="s">
        <v>97</v>
      </c>
      <c r="I23" s="65" t="s">
        <v>80</v>
      </c>
      <c r="J23" s="125"/>
      <c r="K23" s="47"/>
      <c r="P23" s="79"/>
    </row>
    <row r="24" spans="1:16" ht="15" customHeight="1" x14ac:dyDescent="0.2">
      <c r="A24" s="120"/>
      <c r="B24" s="121"/>
      <c r="C24" s="121"/>
      <c r="D24" s="121"/>
      <c r="E24" s="63" t="s">
        <v>98</v>
      </c>
      <c r="F24" s="70" t="s">
        <v>99</v>
      </c>
      <c r="G24" s="63">
        <v>16</v>
      </c>
      <c r="H24" s="72" t="s">
        <v>100</v>
      </c>
      <c r="I24" s="65" t="s">
        <v>80</v>
      </c>
      <c r="J24" s="125"/>
      <c r="K24" s="47"/>
    </row>
    <row r="25" spans="1:16" ht="15" customHeight="1" x14ac:dyDescent="0.2">
      <c r="A25" s="120"/>
      <c r="B25" s="121"/>
      <c r="C25" s="121"/>
      <c r="D25" s="121"/>
      <c r="E25" s="63" t="s">
        <v>101</v>
      </c>
      <c r="F25" s="70" t="s">
        <v>102</v>
      </c>
      <c r="G25" s="63">
        <f>G23*365</f>
        <v>2190</v>
      </c>
      <c r="H25" s="77" t="s">
        <v>103</v>
      </c>
      <c r="I25" s="65" t="s">
        <v>80</v>
      </c>
      <c r="J25" s="125"/>
      <c r="K25" s="47"/>
    </row>
    <row r="26" spans="1:16" ht="15" customHeight="1" x14ac:dyDescent="0.2">
      <c r="A26" s="120"/>
      <c r="B26" s="121"/>
      <c r="C26" s="121"/>
      <c r="D26" s="121"/>
      <c r="E26" s="63" t="s">
        <v>104</v>
      </c>
      <c r="F26" s="70" t="s">
        <v>105</v>
      </c>
      <c r="G26" s="63">
        <f>75*365</f>
        <v>27375</v>
      </c>
      <c r="H26" s="77" t="s">
        <v>103</v>
      </c>
      <c r="I26" s="80" t="s">
        <v>80</v>
      </c>
      <c r="J26" s="125"/>
      <c r="K26" s="47"/>
    </row>
    <row r="27" spans="1:16" ht="15" customHeight="1" x14ac:dyDescent="0.2">
      <c r="A27" s="120"/>
      <c r="B27" s="121"/>
      <c r="C27" s="121"/>
      <c r="D27" s="121"/>
      <c r="E27" s="63" t="s">
        <v>106</v>
      </c>
      <c r="F27" s="70" t="s">
        <v>107</v>
      </c>
      <c r="G27" s="71">
        <v>9.9999999999999995E-7</v>
      </c>
      <c r="H27" s="77" t="s">
        <v>90</v>
      </c>
      <c r="I27" s="73" t="s">
        <v>80</v>
      </c>
      <c r="J27" s="125"/>
      <c r="K27" s="47"/>
    </row>
    <row r="28" spans="1:16" ht="15" customHeight="1" thickBot="1" x14ac:dyDescent="0.25">
      <c r="A28" s="135"/>
      <c r="B28" s="136"/>
      <c r="C28" s="137"/>
      <c r="D28" s="137"/>
      <c r="E28" s="83" t="s">
        <v>108</v>
      </c>
      <c r="F28" s="84" t="s">
        <v>109</v>
      </c>
      <c r="G28" s="83">
        <v>1</v>
      </c>
      <c r="H28" s="85" t="s">
        <v>90</v>
      </c>
      <c r="I28" s="86" t="s">
        <v>80</v>
      </c>
      <c r="J28" s="138"/>
      <c r="K28" s="47"/>
    </row>
    <row r="29" spans="1:16" ht="15.75" thickTop="1" x14ac:dyDescent="0.2">
      <c r="A29" s="139" t="s">
        <v>110</v>
      </c>
      <c r="B29" s="140"/>
      <c r="C29" s="141"/>
      <c r="D29" s="141"/>
      <c r="E29" s="141"/>
      <c r="F29" s="141"/>
      <c r="G29" s="141"/>
      <c r="H29" s="141"/>
      <c r="I29" s="141"/>
      <c r="J29" s="141"/>
    </row>
    <row r="30" spans="1:16" x14ac:dyDescent="0.2">
      <c r="A30" s="94"/>
      <c r="B30" s="94" t="s">
        <v>123</v>
      </c>
    </row>
    <row r="34" spans="10:10" x14ac:dyDescent="0.2">
      <c r="J34" s="69"/>
    </row>
    <row r="39" spans="10:10" x14ac:dyDescent="0.2">
      <c r="J39" s="69"/>
    </row>
  </sheetData>
  <printOptions horizontalCentered="1"/>
  <pageMargins left="0.5" right="0.5" top="0.75" bottom="0.5" header="0" footer="0.25"/>
  <pageSetup scale="61" orientation="landscape" r:id="rId1"/>
  <headerFooter alignWithMargins="0">
    <oddFooter>&amp;L&amp;8&amp;F&amp;CPage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</vt:i4>
      </vt:variant>
    </vt:vector>
  </HeadingPairs>
  <TitlesOfParts>
    <vt:vector size="11" baseType="lpstr">
      <vt:lpstr>PSL Table</vt:lpstr>
      <vt:lpstr>Soil Data Summary</vt:lpstr>
      <vt:lpstr>Child Resident Noncancer</vt:lpstr>
      <vt:lpstr>Child Resident Cancer</vt:lpstr>
      <vt:lpstr>Chemical-Specific Data</vt:lpstr>
      <vt:lpstr>HH Ingestion</vt:lpstr>
      <vt:lpstr>HH Dermal</vt:lpstr>
      <vt:lpstr>'HH Dermal'!a</vt:lpstr>
      <vt:lpstr>'HH Ingestion'!area</vt:lpstr>
      <vt:lpstr>'HH Dermal'!Print_Area</vt:lpstr>
      <vt:lpstr>'HH Ingestion'!Print_Area</vt:lpstr>
    </vt:vector>
  </TitlesOfParts>
  <Company>WA Department of Ecology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Arthur Buchan</dc:creator>
  <cp:lastModifiedBy>Kallus, Andrew (ECY)</cp:lastModifiedBy>
  <cp:lastPrinted>2019-09-17T18:54:37Z</cp:lastPrinted>
  <dcterms:created xsi:type="dcterms:W3CDTF">2019-07-19T14:57:26Z</dcterms:created>
  <dcterms:modified xsi:type="dcterms:W3CDTF">2019-09-18T20:59:56Z</dcterms:modified>
</cp:coreProperties>
</file>