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TD\Documents\"/>
    </mc:Choice>
  </mc:AlternateContent>
  <xr:revisionPtr revIDLastSave="0" documentId="8_{0ACC62A7-286B-43CD-8D29-04A560CE9BC4}" xr6:coauthVersionLast="45" xr6:coauthVersionMax="45" xr10:uidLastSave="{00000000-0000-0000-0000-000000000000}"/>
  <bookViews>
    <workbookView xWindow="2940" yWindow="1755" windowWidth="21600" windowHeight="11385" tabRatio="705" xr2:uid="{00000000-000D-0000-FFFF-FFFF00000000}"/>
  </bookViews>
  <sheets>
    <sheet name="RECB Projections" sheetId="6" r:id="rId1"/>
    <sheet name="RECB 2019 Budget Detail" sheetId="14" r:id="rId2"/>
    <sheet name="Treasurer's Fin. Assumptions" sheetId="12" r:id="rId3"/>
    <sheet name="2016 GL Wand Rev. Detail" sheetId="13" r:id="rId4"/>
    <sheet name="Inflation Stats" sheetId="9" state="hidden" r:id="rId5"/>
    <sheet name="Interest Rates" sheetId="10" state="hidden" r:id="rId6"/>
    <sheet name="Sheet1" sheetId="8" state="hidden" r:id="rId7"/>
    <sheet name="Treasury Rates" sheetId="7" state="hidden" r:id="rId8"/>
    <sheet name="Sheet2" sheetId="16" r:id="rId9"/>
  </sheets>
  <definedNames>
    <definedName name="_4xx_frs">#REF!</definedName>
    <definedName name="balanceType" localSheetId="6">#REF!</definedName>
    <definedName name="balanceType">#REF!</definedName>
    <definedName name="e4awand_oracle_glw_balance_drilldown" localSheetId="3">'2016 GL Wand Rev. Detail'!#REF!</definedName>
    <definedName name="_xlnm.Print_Area" localSheetId="1">'RECB 2019 Budget Detail'!$A$1:$F$85</definedName>
    <definedName name="_xlnm.Print_Area" localSheetId="0">'RECB Projections'!$B$2:$U$127</definedName>
    <definedName name="_xlnm.Print_Area" localSheetId="2">'Treasurer''s Fin. Assumptions'!$A$1:$K$31</definedName>
    <definedName name="sitemap" localSheetId="7">'Treasury Rates'!#REF!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6" l="1"/>
  <c r="F25" i="6"/>
  <c r="H47" i="6" l="1"/>
  <c r="D82" i="14" l="1"/>
  <c r="C82" i="14"/>
  <c r="D56" i="14" l="1"/>
  <c r="D47" i="14"/>
  <c r="D50" i="14" s="1"/>
  <c r="D39" i="14"/>
  <c r="D58" i="14" l="1"/>
  <c r="D90" i="14" s="1"/>
  <c r="I47" i="6"/>
  <c r="C56" i="14" l="1"/>
  <c r="C39" i="14"/>
  <c r="C47" i="14"/>
  <c r="H107" i="6" l="1"/>
  <c r="H86" i="6"/>
  <c r="I86" i="6"/>
  <c r="I107" i="6"/>
  <c r="I24" i="6"/>
  <c r="F11" i="13" l="1"/>
  <c r="E11" i="13"/>
  <c r="D11" i="13"/>
  <c r="H7" i="13"/>
  <c r="H8" i="13"/>
  <c r="H9" i="13"/>
  <c r="H6" i="13"/>
  <c r="U116" i="6" l="1"/>
  <c r="T116" i="6"/>
  <c r="S116" i="6"/>
  <c r="R116" i="6"/>
  <c r="Q116" i="6"/>
  <c r="P116" i="6"/>
  <c r="O116" i="6"/>
  <c r="N116" i="6"/>
  <c r="J39" i="6" l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B14" i="16"/>
  <c r="C48" i="14" l="1"/>
  <c r="C14" i="14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C50" i="14" l="1"/>
  <c r="C58" i="14" s="1"/>
  <c r="C90" i="14" s="1"/>
  <c r="K119" i="6" l="1"/>
  <c r="L119" i="6" l="1"/>
  <c r="M119" i="6" s="1"/>
  <c r="N119" i="6" s="1"/>
  <c r="O119" i="6" s="1"/>
  <c r="P119" i="6" l="1"/>
  <c r="Q119" i="6" s="1"/>
  <c r="R119" i="6" s="1"/>
  <c r="S119" i="6" s="1"/>
  <c r="T119" i="6" s="1"/>
  <c r="T88" i="6" s="1"/>
  <c r="O88" i="6"/>
  <c r="C30" i="8"/>
  <c r="H113" i="6" l="1"/>
  <c r="I13" i="6" s="1"/>
  <c r="C170" i="7" l="1"/>
  <c r="B252" i="10"/>
  <c r="N4" i="9"/>
  <c r="J31" i="6"/>
  <c r="J32" i="6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J60" i="6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I65" i="6"/>
  <c r="J65" i="6" s="1"/>
  <c r="I67" i="6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I68" i="6"/>
  <c r="J68" i="6" s="1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I69" i="6"/>
  <c r="J69" i="6" s="1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I70" i="6"/>
  <c r="J70" i="6" s="1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I71" i="6"/>
  <c r="J71" i="6" s="1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I72" i="6"/>
  <c r="J72" i="6" s="1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I73" i="6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I74" i="6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I75" i="6"/>
  <c r="J75" i="6" s="1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I76" i="6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I77" i="6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H78" i="6"/>
  <c r="I80" i="6"/>
  <c r="J80" i="6" s="1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K91" i="6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K31" i="6" l="1"/>
  <c r="J47" i="6"/>
  <c r="H62" i="6"/>
  <c r="I78" i="6"/>
  <c r="J78" i="6"/>
  <c r="K65" i="6"/>
  <c r="K32" i="6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H95" i="6"/>
  <c r="I62" i="6"/>
  <c r="K60" i="6"/>
  <c r="J62" i="6"/>
  <c r="L31" i="6" l="1"/>
  <c r="K47" i="6"/>
  <c r="H82" i="6"/>
  <c r="H84" i="6" s="1"/>
  <c r="H19" i="6"/>
  <c r="H24" i="6"/>
  <c r="L65" i="6"/>
  <c r="K78" i="6"/>
  <c r="J82" i="6"/>
  <c r="J83" i="6" s="1"/>
  <c r="J84" i="6" s="1"/>
  <c r="H97" i="6"/>
  <c r="I82" i="6"/>
  <c r="I95" i="6"/>
  <c r="L60" i="6"/>
  <c r="K62" i="6"/>
  <c r="L47" i="6" l="1"/>
  <c r="M31" i="6"/>
  <c r="H99" i="6"/>
  <c r="J11" i="6"/>
  <c r="M65" i="6"/>
  <c r="L78" i="6"/>
  <c r="K82" i="6"/>
  <c r="K83" i="6" s="1"/>
  <c r="K92" i="6"/>
  <c r="J95" i="6"/>
  <c r="M60" i="6"/>
  <c r="L62" i="6"/>
  <c r="M47" i="6" l="1"/>
  <c r="N31" i="6"/>
  <c r="H103" i="6"/>
  <c r="I97" i="6"/>
  <c r="I84" i="6"/>
  <c r="I19" i="6"/>
  <c r="J107" i="6"/>
  <c r="K11" i="6"/>
  <c r="L82" i="6"/>
  <c r="L83" i="6" s="1"/>
  <c r="K84" i="6"/>
  <c r="N65" i="6"/>
  <c r="M78" i="6"/>
  <c r="J96" i="6"/>
  <c r="J97" i="6" s="1"/>
  <c r="J99" i="6" s="1"/>
  <c r="J103" i="6" s="1"/>
  <c r="L92" i="6"/>
  <c r="M62" i="6"/>
  <c r="N60" i="6"/>
  <c r="N47" i="6" l="1"/>
  <c r="O31" i="6"/>
  <c r="I99" i="6"/>
  <c r="I103" i="6" s="1"/>
  <c r="M82" i="6"/>
  <c r="M83" i="6" s="1"/>
  <c r="M84" i="6" s="1"/>
  <c r="K95" i="6"/>
  <c r="K96" i="6" s="1"/>
  <c r="K97" i="6" s="1"/>
  <c r="K99" i="6" s="1"/>
  <c r="K103" i="6" s="1"/>
  <c r="K107" i="6"/>
  <c r="L11" i="6"/>
  <c r="N78" i="6"/>
  <c r="O65" i="6"/>
  <c r="L95" i="6"/>
  <c r="M92" i="6"/>
  <c r="L84" i="6"/>
  <c r="N62" i="6"/>
  <c r="O60" i="6"/>
  <c r="I113" i="6" l="1"/>
  <c r="O47" i="6"/>
  <c r="P31" i="6"/>
  <c r="N82" i="6"/>
  <c r="N83" i="6" s="1"/>
  <c r="N84" i="6" s="1"/>
  <c r="M11" i="6"/>
  <c r="L107" i="6"/>
  <c r="O78" i="6"/>
  <c r="P65" i="6"/>
  <c r="N92" i="6"/>
  <c r="M95" i="6"/>
  <c r="L96" i="6"/>
  <c r="P60" i="6"/>
  <c r="O62" i="6"/>
  <c r="P47" i="6" l="1"/>
  <c r="Q31" i="6"/>
  <c r="J13" i="6"/>
  <c r="J19" i="6" s="1"/>
  <c r="J113" i="6" s="1"/>
  <c r="O82" i="6"/>
  <c r="O83" i="6" s="1"/>
  <c r="L97" i="6"/>
  <c r="L99" i="6" s="1"/>
  <c r="L103" i="6" s="1"/>
  <c r="M107" i="6"/>
  <c r="N11" i="6"/>
  <c r="Q65" i="6"/>
  <c r="P78" i="6"/>
  <c r="O92" i="6"/>
  <c r="N95" i="6"/>
  <c r="M96" i="6"/>
  <c r="M97" i="6" s="1"/>
  <c r="M99" i="6" s="1"/>
  <c r="M103" i="6" s="1"/>
  <c r="Q60" i="6"/>
  <c r="P62" i="6"/>
  <c r="Q47" i="6" l="1"/>
  <c r="R31" i="6"/>
  <c r="K13" i="6"/>
  <c r="K19" i="6" s="1"/>
  <c r="O84" i="6"/>
  <c r="P82" i="6"/>
  <c r="P83" i="6" s="1"/>
  <c r="O11" i="6"/>
  <c r="N107" i="6"/>
  <c r="R65" i="6"/>
  <c r="Q78" i="6"/>
  <c r="N96" i="6"/>
  <c r="O95" i="6"/>
  <c r="P92" i="6"/>
  <c r="Q62" i="6"/>
  <c r="R60" i="6"/>
  <c r="R47" i="6" l="1"/>
  <c r="S31" i="6"/>
  <c r="K113" i="6"/>
  <c r="P84" i="6"/>
  <c r="N97" i="6"/>
  <c r="N99" i="6" s="1"/>
  <c r="Q82" i="6"/>
  <c r="Q83" i="6" s="1"/>
  <c r="Q84" i="6" s="1"/>
  <c r="P11" i="6"/>
  <c r="O107" i="6"/>
  <c r="R78" i="6"/>
  <c r="S65" i="6"/>
  <c r="Q92" i="6"/>
  <c r="O96" i="6"/>
  <c r="O97" i="6" s="1"/>
  <c r="O99" i="6" s="1"/>
  <c r="O103" i="6" s="1"/>
  <c r="S60" i="6"/>
  <c r="R62" i="6"/>
  <c r="O123" i="6" l="1"/>
  <c r="N103" i="6"/>
  <c r="S47" i="6"/>
  <c r="T31" i="6"/>
  <c r="L13" i="6"/>
  <c r="L19" i="6" s="1"/>
  <c r="R82" i="6"/>
  <c r="R83" i="6" s="1"/>
  <c r="R84" i="6" s="1"/>
  <c r="P95" i="6"/>
  <c r="P96" i="6" s="1"/>
  <c r="P97" i="6" s="1"/>
  <c r="P99" i="6" s="1"/>
  <c r="P103" i="6" s="1"/>
  <c r="Q11" i="6"/>
  <c r="P107" i="6"/>
  <c r="S78" i="6"/>
  <c r="T65" i="6"/>
  <c r="Q95" i="6"/>
  <c r="R92" i="6"/>
  <c r="T60" i="6"/>
  <c r="S62" i="6"/>
  <c r="T47" i="6" l="1"/>
  <c r="U31" i="6"/>
  <c r="U47" i="6" s="1"/>
  <c r="L113" i="6"/>
  <c r="M13" i="6" s="1"/>
  <c r="M19" i="6" s="1"/>
  <c r="Q123" i="6"/>
  <c r="R11" i="6"/>
  <c r="Q107" i="6"/>
  <c r="U65" i="6"/>
  <c r="U78" i="6" s="1"/>
  <c r="T78" i="6"/>
  <c r="S82" i="6"/>
  <c r="S83" i="6" s="1"/>
  <c r="Q96" i="6"/>
  <c r="Q97" i="6" s="1"/>
  <c r="Q99" i="6" s="1"/>
  <c r="Q103" i="6" s="1"/>
  <c r="R95" i="6"/>
  <c r="S92" i="6"/>
  <c r="T62" i="6"/>
  <c r="U60" i="6"/>
  <c r="U62" i="6" s="1"/>
  <c r="M113" i="6" l="1"/>
  <c r="N13" i="6" s="1"/>
  <c r="N19" i="6" s="1"/>
  <c r="T82" i="6"/>
  <c r="T83" i="6" s="1"/>
  <c r="T84" i="6" s="1"/>
  <c r="S84" i="6"/>
  <c r="S11" i="6"/>
  <c r="R107" i="6"/>
  <c r="U82" i="6"/>
  <c r="U83" i="6" s="1"/>
  <c r="R96" i="6"/>
  <c r="R97" i="6" s="1"/>
  <c r="R99" i="6" s="1"/>
  <c r="R103" i="6" s="1"/>
  <c r="T92" i="6"/>
  <c r="S95" i="6"/>
  <c r="N113" i="6" l="1"/>
  <c r="O13" i="6" s="1"/>
  <c r="O113" i="6" s="1"/>
  <c r="W83" i="6"/>
  <c r="T11" i="6"/>
  <c r="S107" i="6"/>
  <c r="T95" i="6"/>
  <c r="U92" i="6"/>
  <c r="U95" i="6" s="1"/>
  <c r="S96" i="6"/>
  <c r="S97" i="6" s="1"/>
  <c r="S99" i="6" s="1"/>
  <c r="S103" i="6" s="1"/>
  <c r="U84" i="6"/>
  <c r="P13" i="6" l="1"/>
  <c r="P113" i="6" s="1"/>
  <c r="Q13" i="6" s="1"/>
  <c r="Q19" i="6" s="1"/>
  <c r="O19" i="6"/>
  <c r="U11" i="6"/>
  <c r="T107" i="6"/>
  <c r="U96" i="6"/>
  <c r="T96" i="6"/>
  <c r="T97" i="6" s="1"/>
  <c r="T99" i="6" s="1"/>
  <c r="T103" i="6" s="1"/>
  <c r="P19" i="6" l="1"/>
  <c r="W84" i="6"/>
  <c r="W85" i="6" s="1"/>
  <c r="U97" i="6"/>
  <c r="U99" i="6" s="1"/>
  <c r="U103" i="6" s="1"/>
  <c r="U107" i="6"/>
  <c r="Q113" i="6"/>
  <c r="R13" i="6" s="1"/>
  <c r="O124" i="6" l="1"/>
  <c r="R19" i="6"/>
  <c r="R113" i="6" l="1"/>
  <c r="S13" i="6" s="1"/>
  <c r="S19" i="6" s="1"/>
  <c r="Q124" i="6"/>
  <c r="Q126" i="6" s="1"/>
  <c r="F103" i="6"/>
  <c r="S113" i="6" l="1"/>
  <c r="T13" i="6" l="1"/>
  <c r="T19" i="6" s="1"/>
  <c r="T113" i="6" l="1"/>
  <c r="U13" i="6" s="1"/>
  <c r="U19" i="6" s="1"/>
  <c r="U113" i="6" l="1"/>
  <c r="W113" i="6" s="1"/>
  <c r="W11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Cimmiyotti, Nick</author>
  </authors>
  <commentList>
    <comment ref="J8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Required Flare Test</t>
        </r>
      </text>
    </comment>
  </commentList>
</comments>
</file>

<file path=xl/sharedStrings.xml><?xml version="1.0" encoding="utf-8"?>
<sst xmlns="http://schemas.openxmlformats.org/spreadsheetml/2006/main" count="627" uniqueCount="336">
  <si>
    <t>Expenditures</t>
  </si>
  <si>
    <t>Revenue</t>
  </si>
  <si>
    <t>Total</t>
  </si>
  <si>
    <t>Ongoing Costs</t>
  </si>
  <si>
    <t>Net Present Value - Expenditures</t>
  </si>
  <si>
    <t>NPDES Permit Fee</t>
  </si>
  <si>
    <t>Monitoring Plan Reduction</t>
  </si>
  <si>
    <t>Sub-Total Ongoing Costs</t>
  </si>
  <si>
    <t>Other Revenue</t>
  </si>
  <si>
    <t>Contingency (10%)</t>
  </si>
  <si>
    <t>Total Ongoing Costs with Contingency</t>
  </si>
  <si>
    <t>Grand Total - Ongoing/One-Time Costs</t>
  </si>
  <si>
    <t>Landfill Insurance - City 6310.04</t>
  </si>
  <si>
    <t>Landfill Post-Close - City 6310.03</t>
  </si>
  <si>
    <t>Landfill Post-Close - County 6310.13</t>
  </si>
  <si>
    <t>Landfill Insurance - County 6310.14</t>
  </si>
  <si>
    <t>Landfill Post Close - LT Maintenance</t>
  </si>
  <si>
    <t>Fund Balance Projections</t>
  </si>
  <si>
    <t>One Time and Non-Annual Costs</t>
  </si>
  <si>
    <t>Maintenance, Repair, etc. (Consulting)</t>
  </si>
  <si>
    <t>Average</t>
  </si>
  <si>
    <t>Legal Services - Miller Nash</t>
  </si>
  <si>
    <t>Permits/Environmental - Dept of Ecology</t>
  </si>
  <si>
    <t>Property Tax</t>
  </si>
  <si>
    <t>Clean Water Fee</t>
  </si>
  <si>
    <t>Access Agreement Fee</t>
  </si>
  <si>
    <t>Liability Insurance</t>
  </si>
  <si>
    <t>Sub-Total One Time and Non-Annual Costs</t>
  </si>
  <si>
    <t>Permits/Environmental-SW Clean Air Authority</t>
  </si>
  <si>
    <t>Permits/Environmental-CCPH SW Permit</t>
  </si>
  <si>
    <t>County</t>
  </si>
  <si>
    <t>Project Management</t>
  </si>
  <si>
    <t>LBLRC</t>
  </si>
  <si>
    <t>Environmental Services Consultant</t>
  </si>
  <si>
    <t>Utilities - AT&amp;T/Clark PUD/COV/VOCI</t>
  </si>
  <si>
    <t>US Treasury</t>
  </si>
  <si>
    <t>10 Year Daily Closing Rate*</t>
  </si>
  <si>
    <t>*From http://www.treasury.gov/resource-center/data-chart-center/interest-rates/Pages/TextView.aspx?data=yieldYear&amp;year=2011</t>
  </si>
  <si>
    <t>Interest Rate</t>
  </si>
  <si>
    <t>Assumptions/Notes</t>
  </si>
  <si>
    <t>Sub-total</t>
  </si>
  <si>
    <t>MISC</t>
  </si>
  <si>
    <t>Environmental Pollution Liability Policy</t>
  </si>
  <si>
    <r>
      <t>Interest Rate Assumptions</t>
    </r>
    <r>
      <rPr>
        <b/>
        <vertAlign val="superscript"/>
        <sz val="10"/>
        <rFont val="Arial"/>
        <family val="2"/>
      </rPr>
      <t>2</t>
    </r>
  </si>
  <si>
    <r>
      <t>Inflation Assumptions</t>
    </r>
    <r>
      <rPr>
        <b/>
        <vertAlign val="superscript"/>
        <sz val="10"/>
        <rFont val="Arial"/>
        <family val="2"/>
      </rPr>
      <t>3</t>
    </r>
  </si>
  <si>
    <t>Total One Time and Non-Annual Costs with Contingency</t>
  </si>
  <si>
    <t>Unanticipated Additional Work</t>
  </si>
  <si>
    <t>Environmental Regulatory Support</t>
  </si>
  <si>
    <t>Property Management</t>
  </si>
  <si>
    <t>Vegetation Management</t>
  </si>
  <si>
    <t>Leichner Landfill - Clark County, Washington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</si>
  <si>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</si>
  <si>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</si>
  <si>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</si>
  <si>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</si>
  <si>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</si>
  <si>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</si>
  <si>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</si>
  <si>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</si>
  <si>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</si>
  <si>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</si>
  <si>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Nov </t>
  </si>
  <si>
    <t>Dec</t>
  </si>
  <si>
    <t>Year</t>
  </si>
  <si>
    <t>Base - 1999</t>
  </si>
  <si>
    <r>
      <t>Inflation Rate</t>
    </r>
    <r>
      <rPr>
        <vertAlign val="superscript"/>
        <sz val="10"/>
        <rFont val="Arial"/>
        <family val="2"/>
      </rPr>
      <t>1</t>
    </r>
  </si>
  <si>
    <t xml:space="preserve">3-15-2013                                              U.S. Department Of Labor                                           </t>
  </si>
  <si>
    <t xml:space="preserve">                                                       Bureau of Labor Statistics</t>
  </si>
  <si>
    <t xml:space="preserve">                                                         Washington, D.C. 20212</t>
  </si>
  <si>
    <t xml:space="preserve">                                                           Consumer Price Index</t>
  </si>
  <si>
    <t xml:space="preserve">                                                      All Urban Consumers - (CPI-U)</t>
  </si>
  <si>
    <t xml:space="preserve">                                                            U.S. city average</t>
  </si>
  <si>
    <t xml:space="preserve">                                                                All items</t>
  </si>
  <si>
    <t xml:space="preserve">                                                               1982-84=100</t>
  </si>
  <si>
    <t xml:space="preserve">                                                                                                                              Percent change</t>
  </si>
  <si>
    <t xml:space="preserve">                                                                                                                      Annual    Dec-   Avg-</t>
  </si>
  <si>
    <t xml:space="preserve">     Year   Jan.     Feb.     Mar.     Apr.     May      June     July     Aug.     Sep.     Oct.     Nov.     Dec.    Avg.      Dec    Avg</t>
  </si>
  <si>
    <t xml:space="preserve">     1913    9.8      9.8      9.8      9.8      9.7      9.8      9.9      9.9     10.0     10.0     10.1     10.0      9.9       </t>
  </si>
  <si>
    <t xml:space="preserve">     1914   10.0      9.9      9.9      9.8      9.9      9.9     10.0     10.2     10.2     10.1     10.2     10.1     10.0      1.0   1.0</t>
  </si>
  <si>
    <t xml:space="preserve">     1915   10.1     10.0      9.9     10.0     10.1     10.1     10.1     10.1     10.1     10.2     10.3     10.3     10.1      2.0   1.0</t>
  </si>
  <si>
    <t xml:space="preserve">     1916   10.4     10.4     10.5     10.6     10.7     10.8     10.8     10.9     11.1     11.3     11.5     11.6     10.9     12.6   7.9</t>
  </si>
  <si>
    <t xml:space="preserve">     1917   11.7     12.0     12.0     12.6     12.8     13.0     12.8     13.0     13.3     13.5     13.5     13.7     12.8     18.1  17.4</t>
  </si>
  <si>
    <t xml:space="preserve">     1918   14.0     14.1     14.0     14.2     14.5     14.7     15.1     15.4     15.7     16.0     16.3     16.5     15.1     20.4  18.0</t>
  </si>
  <si>
    <t xml:space="preserve">     1919   16.5     16.2     16.4     16.7     16.9     16.9     17.4     17.7     17.8     18.1     18.5     18.9     17.3     14.5  14.6</t>
  </si>
  <si>
    <t xml:space="preserve">     1920   19.3     19.5     19.7     20.3     20.6     20.9     20.8     20.3     20.0     19.9     19.8     19.4     20.0      2.6  15.6</t>
  </si>
  <si>
    <t xml:space="preserve">     1921   19.0     18.4     18.3     18.1     17.7     17.6     17.7     17.7     17.5     17.5     17.4     17.3     17.9    -10.8 -10.5</t>
  </si>
  <si>
    <t xml:space="preserve">     1922   16.9     16.9     16.7     16.7     16.7     16.7     16.8     16.6     16.6     16.7     16.8     16.9     16.8     -2.3  -6.1</t>
  </si>
  <si>
    <t xml:space="preserve">     1923   16.8     16.8     16.8     16.9     16.9     17.0     17.2     17.1     17.2     17.3     17.3     17.3     17.1      2.4   1.8</t>
  </si>
  <si>
    <t xml:space="preserve">     1924   17.3     17.2     17.1     17.0     17.0     17.0     17.1     17.0     17.1     17.2     17.2     17.3     17.1      0.0   0.0</t>
  </si>
  <si>
    <t xml:space="preserve">     1925   17.3     17.2     17.3     17.2     17.3     17.5     17.7     17.7     17.7     17.7     18.0     17.9     17.5      3.5   2.3</t>
  </si>
  <si>
    <t xml:space="preserve">     1926   17.9     17.9     17.8     17.9     17.8     17.7     17.5     17.4     17.5     17.6     17.7     17.7     17.7     -1.1   1.1</t>
  </si>
  <si>
    <t xml:space="preserve">     1927   17.5     17.4     17.3     17.3     17.4     17.6     17.3     17.2     17.3     17.4     17.3     17.3     17.4     -2.3  -1.7</t>
  </si>
  <si>
    <t xml:space="preserve">     1928   17.3     17.1     17.1     17.1     17.2     17.1     17.1     17.1     17.3     17.2     17.2     17.1     17.1     -1.2  -1.7</t>
  </si>
  <si>
    <t xml:space="preserve">     1929   17.1     17.1     17.0     16.9     17.0     17.1     17.3     17.3     17.3     17.3     17.3     17.2     17.1      0.6   0.0</t>
  </si>
  <si>
    <t xml:space="preserve">     1930   17.1     17.0     16.9     17.0     16.9     16.8     16.6     16.5     16.6     16.5     16.4     16.1     16.7     -6.4  -2.3</t>
  </si>
  <si>
    <t xml:space="preserve">     1931   15.9     15.7     15.6     15.5     15.3     15.1     15.1     15.1     15.0     14.9     14.7     14.6     15.2     -9.3  -9.0</t>
  </si>
  <si>
    <t xml:space="preserve">     1932   14.3     14.1     14.0     13.9     13.7     13.6     13.6     13.5     13.4     13.3     13.2     13.1     13.7    -10.3  -9.9</t>
  </si>
  <si>
    <t xml:space="preserve">     1933   12.9     12.7     12.6     12.6     12.6     12.7     13.1     13.2     13.2     13.2     13.2     13.2     13.0      0.8  -5.1</t>
  </si>
  <si>
    <t xml:space="preserve">     1934   13.2     13.3     13.3     13.3     13.3     13.4     13.4     13.4     13.6     13.5     13.5     13.4     13.4      1.5   3.1</t>
  </si>
  <si>
    <t xml:space="preserve">     1935   13.6     13.7     13.7     13.8     13.8     13.7     13.7     13.7     13.7     13.7     13.8     13.8     13.7      3.0   2.2</t>
  </si>
  <si>
    <t xml:space="preserve">     1936   13.8     13.8     13.7     13.7     13.7     13.8     13.9     14.0     14.0     14.0     14.0     14.0     13.9      1.4   1.5</t>
  </si>
  <si>
    <t xml:space="preserve">     1937   14.1     14.1     14.2     14.3     14.4     14.4     14.5     14.5     14.6     14.6     14.5     14.4     14.4      2.9   3.6</t>
  </si>
  <si>
    <t xml:space="preserve">     1938   14.2     14.1     14.1     14.2     14.1     14.1     14.1     14.1     14.1     14.0     14.0     14.0     14.1     -2.8  -2.1</t>
  </si>
  <si>
    <t xml:space="preserve">     1939   14.0     13.9     13.9     13.8     13.8     13.8     13.8     13.8     14.1     14.0     14.0     14.0     13.9      0.0  -1.4</t>
  </si>
  <si>
    <t xml:space="preserve">     1940   13.9     14.0     14.0     14.0     14.0     14.1     14.0     14.0     14.0     14.0     14.0     14.1     14.0      0.7   0.7</t>
  </si>
  <si>
    <t xml:space="preserve">     1941   14.1     14.1     14.2     14.3     14.4     14.7     14.7     14.9     15.1     15.3     15.4     15.5     14.7      9.9   5.0</t>
  </si>
  <si>
    <t xml:space="preserve">     1942   15.7     15.8     16.0     16.1     16.3     16.3     16.4     16.5     16.5     16.7     16.8     16.9     16.3      9.0  10.9</t>
  </si>
  <si>
    <t xml:space="preserve">     1943   16.9     16.9     17.2     17.4     17.5     17.5     17.4     17.3     17.4     17.4     17.4     17.4     17.3      3.0   6.1</t>
  </si>
  <si>
    <t xml:space="preserve">     1944   17.4     17.4     17.4     17.5     17.5     17.6     17.7     17.7     17.7     17.7     17.7     17.8     17.6      2.3   1.7</t>
  </si>
  <si>
    <t xml:space="preserve">     1945   17.8     17.8     17.8     17.8     17.9     18.1     18.1     18.1     18.1     18.1     18.1     18.2     18.0      2.2   2.3</t>
  </si>
  <si>
    <t xml:space="preserve">     1946   18.2     18.1     18.3     18.4     18.5     18.7     19.8     20.2     20.4     20.8     21.3     21.5     19.5     18.1   8.3</t>
  </si>
  <si>
    <t xml:space="preserve">     1947   21.5     21.5     21.9     21.9     21.9     22.0     22.2     22.5     23.0     23.0     23.1     23.4     22.3      8.8  14.4</t>
  </si>
  <si>
    <t xml:space="preserve">     1948   23.7     23.5     23.4     23.8     23.9     24.1     24.4     24.5     24.5     24.4     24.2     24.1     24.1      3.0   8.1</t>
  </si>
  <si>
    <t xml:space="preserve">     1949   24.0     23.8     23.8     23.9     23.8     23.9     23.7     23.8     23.9     23.7     23.8     23.6     23.8     -2.1  -1.2</t>
  </si>
  <si>
    <t xml:space="preserve">     1950   23.5     23.5     23.6     23.6     23.7     23.8     24.1     24.3     24.4     24.6     24.7     25.0     24.1      5.9   1.3</t>
  </si>
  <si>
    <t xml:space="preserve">     1951   25.4     25.7     25.8     25.8     25.9     25.9     25.9     25.9     26.1     26.2     26.4     26.5     26.0      6.0   7.9</t>
  </si>
  <si>
    <t xml:space="preserve">     1952   26.5     26.3     26.3     26.4     26.4     26.5     26.7     26.7     26.7     26.7     26.7     26.7     26.5      0.8   1.9</t>
  </si>
  <si>
    <t xml:space="preserve">     1953   26.6     26.5     26.6     26.6     26.7     26.8     26.8     26.9     26.9     27.0     26.9     26.9     26.7      0.7   0.8</t>
  </si>
  <si>
    <t xml:space="preserve">     1954   26.9     26.9     26.9     26.8     26.9     26.9     26.9     26.9     26.8     26.8     26.8     26.7     26.9     -0.7   0.7</t>
  </si>
  <si>
    <t xml:space="preserve">     1955   26.7     26.7     26.7     26.7     26.7     26.7     26.8     26.8     26.9     26.9     26.9     26.8     26.8      0.4  -0.4</t>
  </si>
  <si>
    <t xml:space="preserve">     1956   26.8     26.8     26.8     26.9     27.0     27.2     27.4     27.3     27.4     27.5     27.5     27.6     27.2      3.0   1.5</t>
  </si>
  <si>
    <t xml:space="preserve">     1957   27.6     27.7     27.8     27.9     28.0     28.1     28.3     28.3     28.3     28.3     28.4     28.4     28.1      2.9   3.3</t>
  </si>
  <si>
    <t xml:space="preserve">     1958   28.6     28.6     28.8     28.9     28.9     28.9     29.0     28.9     28.9     28.9     29.0     28.9     28.9      1.8   2.8</t>
  </si>
  <si>
    <t xml:space="preserve">     1959   29.0     28.9     28.9     29.0     29.0     29.1     29.2     29.2     29.3     29.4     29.4     29.4     29.1      1.7   0.7</t>
  </si>
  <si>
    <t xml:space="preserve">     1960   29.3     29.4     29.4     29.5     29.5     29.6     29.6     29.6     29.6     29.8     29.8     29.8     29.6      1.4   1.7</t>
  </si>
  <si>
    <t xml:space="preserve">     1961   29.8     29.8     29.8     29.8     29.8     29.8     30.0     29.9     30.0     30.0     30.0     30.0     29.9      0.7   1.0</t>
  </si>
  <si>
    <t xml:space="preserve">     1962   30.0     30.1     30.1     30.2     30.2     30.2     30.3     30.3     30.4     30.4     30.4     30.4     30.2      1.3   1.0</t>
  </si>
  <si>
    <t xml:space="preserve">     1963   30.4     30.4     30.5     30.5     30.5     30.6     30.7     30.7     30.7     30.8     30.8     30.9     30.6      1.6   1.3</t>
  </si>
  <si>
    <t xml:space="preserve">     1964   30.9     30.9     30.9     30.9     30.9     31.0     31.1     31.0     31.1     31.1     31.2     31.2     31.0      1.0   1.3</t>
  </si>
  <si>
    <t xml:space="preserve">     1965   31.2     31.2     31.3     31.4     31.4     31.6     31.6     31.6     31.6     31.7     31.7     31.8     31.5      1.9   1.6</t>
  </si>
  <si>
    <t xml:space="preserve">     1966   31.8     32.0     32.1     32.3     32.3     32.4     32.5     32.7     32.7     32.9     32.9     32.9     32.4      3.5   2.9</t>
  </si>
  <si>
    <t xml:space="preserve">     1967   32.9     32.9     33.0     33.1     33.2     33.3     33.4     33.5     33.6     33.7     33.8     33.9     33.4      3.0   3.1</t>
  </si>
  <si>
    <t xml:space="preserve">     1968   34.1     34.2     34.3     34.4     34.5     34.7     34.9     35.0     35.1     35.3     35.4     35.5     34.8      4.7   4.2</t>
  </si>
  <si>
    <t xml:space="preserve">     1969   35.6     35.8     36.1     36.3     36.4     36.6     36.8     37.0     37.1     37.3     37.5     37.7     36.7      6.2   5.5</t>
  </si>
  <si>
    <t xml:space="preserve">     1970   37.8     38.0     38.2     38.5     38.6     38.8     39.0     39.0     39.2     39.4     39.6     39.8     38.8      5.6   5.7</t>
  </si>
  <si>
    <t xml:space="preserve">     1971   39.8     39.9     40.0     40.1     40.3     40.6     40.7     40.8     40.8     40.9     40.9     41.1     40.5      3.3   4.4</t>
  </si>
  <si>
    <t xml:space="preserve">     1972   41.1     41.3     41.4     41.5     41.6     41.7     41.9     42.0     42.1     42.3     42.4     42.5     41.8      3.4   3.2</t>
  </si>
  <si>
    <t xml:space="preserve">     1973   42.6     42.9     43.3     43.6     43.9     44.2     44.3     45.1     45.2     45.6     45.9     46.2     44.4      8.7   6.2</t>
  </si>
  <si>
    <t xml:space="preserve">     1974   46.6     47.2     47.8     48.0     48.6     49.0     49.4     50.0     50.6     51.1     51.5     51.9     49.3     12.3  11.0</t>
  </si>
  <si>
    <t xml:space="preserve">     1975   52.1     52.5     52.7     52.9     53.2     53.6     54.2     54.3     54.6     54.9     55.3     55.5     53.8      6.9   9.1</t>
  </si>
  <si>
    <t xml:space="preserve">     1976   55.6     55.8     55.9     56.1     56.5     56.8     57.1     57.4     57.6     57.9     58.0     58.2     56.9      4.9   5.8</t>
  </si>
  <si>
    <t xml:space="preserve">     1977   58.5     59.1     59.5     60.0     60.3     60.7     61.0     61.2     61.4     61.6     61.9     62.1     60.6      6.7   6.5</t>
  </si>
  <si>
    <t xml:space="preserve">     1978   62.5     62.9     63.4     63.9     64.5     65.2     65.7     66.0     66.5     67.1     67.4     67.7     65.2      9.0   7.6</t>
  </si>
  <si>
    <t xml:space="preserve">     1979   68.3     69.1     69.8     70.6     71.5     72.3     73.1     73.8     74.6     75.2     75.9     76.7     72.6     13.3  11.3</t>
  </si>
  <si>
    <t xml:space="preserve">     1980   77.8     78.9     80.1     81.0     81.8     82.7     82.7     83.3     84.0     84.8     85.5     86.3     82.4     12.5  13.5</t>
  </si>
  <si>
    <t xml:space="preserve">     1981   87.0     87.9     88.5     89.1     89.8     90.6     91.6     92.3     93.2     93.4     93.7     94.0     90.9      8.9  10.3</t>
  </si>
  <si>
    <t xml:space="preserve">     1982   94.3     94.6     94.5     94.9     95.8     97.0     97.5     97.7     97.9     98.2     98.0     97.6     96.5      3.8   6.2</t>
  </si>
  <si>
    <t xml:space="preserve">     1983   97.8     97.9     97.9     98.6     99.2     99.5     99.9    100.2    100.7    101.0    101.2    101.3     99.6      3.8   3.2</t>
  </si>
  <si>
    <t xml:space="preserve">     1984  101.9    102.4    102.6    103.1    103.4    103.7    104.1    104.5    105.0    105.3    105.3    105.3    103.9      3.9   4.3</t>
  </si>
  <si>
    <t xml:space="preserve">     1985  105.5    106.0    106.4    106.9    107.3    107.6    107.8    108.0    108.3    108.7    109.0    109.3    107.6      3.8   3.6</t>
  </si>
  <si>
    <t xml:space="preserve">     1986  109.6    109.3    108.8    108.6    108.9    109.5    109.5    109.7    110.2    110.3    110.4    110.5    109.6      1.1   1.9</t>
  </si>
  <si>
    <t xml:space="preserve">     1987  111.2    111.6    112.1    112.7    113.1    113.5    113.8    114.4    115.0    115.3    115.4    115.4    113.6      4.4   3.6</t>
  </si>
  <si>
    <t xml:space="preserve">     1988  115.7    116.0    116.5    117.1    117.5    118.0    118.5    119.0    119.8    120.2    120.3    120.5    118.3      4.4   4.1</t>
  </si>
  <si>
    <t xml:space="preserve">     1989  121.1    121.6    122.3    123.1    123.8    124.1    124.4    124.6    125.0    125.6    125.9    126.1    124.0      4.6   4.8</t>
  </si>
  <si>
    <t xml:space="preserve">     1990  127.4    128.0    128.7    128.9    129.2    129.9    130.4    131.6    132.7    133.5    133.8    133.8    130.7      6.1   5.4</t>
  </si>
  <si>
    <t xml:space="preserve">     1991  134.6    134.8    135.0    135.2    135.6    136.0    136.2    136.6    137.2    137.4    137.8    137.9    136.2      3.1   4.2</t>
  </si>
  <si>
    <t xml:space="preserve">     1992  138.1    138.6    139.3    139.5    139.7    140.2    140.5    140.9    141.3    141.8    142.0    141.9    140.3      2.9   3.0</t>
  </si>
  <si>
    <t xml:space="preserve">     1993  142.6    143.1    143.6    144.0    144.2    144.4    144.4    144.8    145.1    145.7    145.8    145.8    144.5      2.7   3.0</t>
  </si>
  <si>
    <t xml:space="preserve">     1994  146.2    146.7    147.2    147.4    147.5    148.0    148.4    149.0    149.4    149.5    149.7    149.7    148.2      2.7   2.6</t>
  </si>
  <si>
    <t xml:space="preserve">     1995  150.3    150.9    151.4    151.9    152.2    152.5    152.5    152.9    153.2    153.7    153.6    153.5    152.4      2.5   2.8</t>
  </si>
  <si>
    <t xml:space="preserve">     1996  154.4    154.9    155.7    156.3    156.6    156.7    157.0    157.3    157.8    158.3    158.6    158.6    156.9      3.3   3.0</t>
  </si>
  <si>
    <t xml:space="preserve">     1997  159.1    159.6    160.0    160.2    160.1    160.3    160.5    160.8    161.2    161.6    161.5    161.3    160.5      1.7   2.3</t>
  </si>
  <si>
    <t xml:space="preserve">     1998  161.6    161.9    162.2    162.5    162.8    163.0    163.2    163.4    163.6    164.0    164.0    163.9    163.0      1.6   1.6</t>
  </si>
  <si>
    <t xml:space="preserve">     1999  164.3    164.5    165.0    166.2    166.2    166.2    166.7    167.1    167.9    168.2    168.3    168.3    166.6      2.7   2.2</t>
  </si>
  <si>
    <t xml:space="preserve">     2000  168.8    169.8    171.2    171.3    171.5    172.4    172.8    172.8    173.7    174.0    174.1    174.0    172.2      3.4   3.4</t>
  </si>
  <si>
    <t xml:space="preserve">     2001  175.1    175.8    176.2    176.9    177.7    178.0    177.5    177.5    178.3    177.7    177.4    176.7    177.1      1.6   2.8</t>
  </si>
  <si>
    <t xml:space="preserve">     2002  177.1    177.8    178.8    179.8    179.8    179.9    180.1    180.7    181.0    181.3    181.3    180.9    179.9      2.4   1.6</t>
  </si>
  <si>
    <t xml:space="preserve">     2003  181.7    183.1    184.2    183.8    183.5    183.7    183.9    184.6    185.2    185.0    184.5    184.3    184.0      1.9   2.3</t>
  </si>
  <si>
    <t xml:space="preserve">     2004  185.2    186.2    187.4    188.0    189.1    189.7    189.4    189.5    189.9    190.9    191.0    190.3    188.9      3.3   2.7</t>
  </si>
  <si>
    <t xml:space="preserve">     2005  190.7    191.8    193.3    194.6    194.4    194.5    195.4    196.4    198.8    199.2    197.6    196.8    195.3      3.4   3.4</t>
  </si>
  <si>
    <t xml:space="preserve">     2006  198.3    198.7    199.8    201.5    202.5    202.9    203.5    203.9    202.9    201.8    201.5    201.8    201.6      2.5   3.2</t>
  </si>
  <si>
    <t xml:space="preserve">     2007  202.416  203.499  205.352  206.686  207.949  208.352  208.299  207.917  208.490  208.936  210.177  210.036  207.342    4.1   2.8</t>
  </si>
  <si>
    <t xml:space="preserve">     2008  211.080  211.693  213.528  214.823  216.632  218.815  219.964  219.086  218.783  216.573  212.425  210.228  215.303    0.1   3.8</t>
  </si>
  <si>
    <t xml:space="preserve">     2009  211.143  212.193  212.709  213.240  213.856  215.693  215.351  215.834  215.969  216.177  216.330  215.949  214.537    2.7  -0.4</t>
  </si>
  <si>
    <t xml:space="preserve">     2010  216.687  216.741  217.631  218.009  218.178  217.965  218.011  218.312  218.439  218.711  218.803  219.179  218.056    1.5   1.6</t>
  </si>
  <si>
    <t xml:space="preserve">     2011  220.223  221.309  223.467  224.906  225.964  225.722  225.922  226.545  226.889  226.421  226.230  225.672  224.939    3.0   3.2</t>
  </si>
  <si>
    <t xml:space="preserve">     2012  226.665  227.663  229.392  230.085  229.815  229.478  229.104  230.379  231.407  231.317  230.221  229.601  229.594    1.7   2.1</t>
  </si>
  <si>
    <t xml:space="preserve">     2013  230.280  232.166                                                                                                 </t>
  </si>
  <si>
    <t>2003-2012 Average</t>
  </si>
  <si>
    <t>DATE</t>
  </si>
  <si>
    <t>LT COMPOSITE (&gt;10 yrs)</t>
  </si>
  <si>
    <t>TREASURY 20-yr CMT</t>
  </si>
  <si>
    <t>EXTRAPOLATION FACTOR</t>
  </si>
  <si>
    <t>N/A</t>
  </si>
  <si>
    <t>Gas Flare Emission Testing/ Permitting - Ongoing</t>
  </si>
  <si>
    <t>Vegetation Management - Contracted</t>
  </si>
  <si>
    <t>Vegetation Management - County</t>
  </si>
  <si>
    <t>Contracted On-Call Fence Repair</t>
  </si>
  <si>
    <t>Misc</t>
  </si>
  <si>
    <t>Legal Services - Miller Nash/HLG/Foster Pepper</t>
  </si>
  <si>
    <r>
      <t>Revised Environmental Compliance Budget (RECB)</t>
    </r>
    <r>
      <rPr>
        <b/>
        <vertAlign val="superscript"/>
        <sz val="14"/>
        <rFont val="Arial"/>
        <family val="2"/>
      </rPr>
      <t>1</t>
    </r>
  </si>
  <si>
    <t>Cnty Road Maintenance/Mowing</t>
  </si>
  <si>
    <t>Budget</t>
  </si>
  <si>
    <t>Surface Water Monitoring</t>
  </si>
  <si>
    <r>
      <t>10 Year Treasury Rate</t>
    </r>
    <r>
      <rPr>
        <b/>
        <vertAlign val="superscript"/>
        <sz val="10"/>
        <rFont val="Arial"/>
        <family val="2"/>
      </rPr>
      <t>4</t>
    </r>
  </si>
  <si>
    <r>
      <t>Investable Balance</t>
    </r>
    <r>
      <rPr>
        <b/>
        <vertAlign val="superscript"/>
        <sz val="10"/>
        <rFont val="Arial"/>
        <family val="2"/>
      </rPr>
      <t>5</t>
    </r>
  </si>
  <si>
    <t>Forecast</t>
  </si>
  <si>
    <t>Actuals</t>
  </si>
  <si>
    <t>Total Contingency</t>
  </si>
  <si>
    <t>Dept of Ecology Fee-Consent Decree</t>
  </si>
  <si>
    <r>
      <t xml:space="preserve">1 </t>
    </r>
    <r>
      <rPr>
        <sz val="10"/>
        <rFont val="Arial"/>
        <family val="2"/>
      </rPr>
      <t>Cash basis.</t>
    </r>
  </si>
  <si>
    <t xml:space="preserve"> = Inputs</t>
  </si>
  <si>
    <t>2021 is the end of the 30 yr post closure monitoring period.</t>
  </si>
  <si>
    <t>Monitoring Well Decommission</t>
  </si>
  <si>
    <t>Replacemement and Renovation</t>
  </si>
  <si>
    <t>CAP/MFS Groundwater Monitoring</t>
  </si>
  <si>
    <t>CAP/MFS Reporting</t>
  </si>
  <si>
    <t>CAP/MFS Project Management</t>
  </si>
  <si>
    <t>Master Planning (MFA/County)</t>
  </si>
  <si>
    <t>Access Agreement</t>
  </si>
  <si>
    <t>Permits and Fees</t>
  </si>
  <si>
    <t>End-Use Planning</t>
  </si>
  <si>
    <t>Leichner Campus Property Sale</t>
  </si>
  <si>
    <t>period name</t>
  </si>
  <si>
    <t>Adj-15</t>
  </si>
  <si>
    <t>balance type</t>
  </si>
  <si>
    <t>YTD</t>
  </si>
  <si>
    <t>currency code</t>
  </si>
  <si>
    <t>USD</t>
  </si>
  <si>
    <t>translated flag</t>
  </si>
  <si>
    <t>actual flag</t>
  </si>
  <si>
    <t>A</t>
  </si>
  <si>
    <t>budget/Encum name</t>
  </si>
  <si>
    <t>fund</t>
  </si>
  <si>
    <t>6310</t>
  </si>
  <si>
    <t>program</t>
  </si>
  <si>
    <t>%</t>
  </si>
  <si>
    <t>department</t>
  </si>
  <si>
    <t>basub</t>
  </si>
  <si>
    <t>508001-599999</t>
  </si>
  <si>
    <t>object</t>
  </si>
  <si>
    <t>reporting</t>
  </si>
  <si>
    <t>Balance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</si>
  <si>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Federal Reserve Target Inflation Rates</t>
    </r>
  </si>
  <si>
    <t>2020-2028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</si>
  <si>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Pooled Investment Earnings Rate Estimates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</si>
  <si>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rFont val="Arial"/>
        <family val="2"/>
      </rPr>
      <t>10-Year Treasury Rate</t>
    </r>
  </si>
  <si>
    <t>https://www.quandl.com/data/CBO/PROJ_YEARTREASURYNOTE-Baseline-Projections-10-Year-Treasury-Note</t>
  </si>
  <si>
    <t>Drill to Journal</t>
  </si>
  <si>
    <t>Closing Balance</t>
  </si>
  <si>
    <t>Net</t>
  </si>
  <si>
    <t>Credit</t>
  </si>
  <si>
    <t>Debit</t>
  </si>
  <si>
    <t>Balance Drilldown</t>
  </si>
  <si>
    <t>SCS Engineers preliminary Cost Estimate</t>
  </si>
  <si>
    <t>Clark County Capital Improvements or Repairs</t>
  </si>
  <si>
    <t>TOTAL CLARK COUNTY</t>
  </si>
  <si>
    <t>Misc.</t>
  </si>
  <si>
    <t>Permits</t>
  </si>
  <si>
    <t>Department of Ecology</t>
  </si>
  <si>
    <t>Fees:</t>
  </si>
  <si>
    <t>Contracted Vegetation Mgt</t>
  </si>
  <si>
    <t>County Road Maintenance/Mowing</t>
  </si>
  <si>
    <t>County Vegetation Mgt</t>
  </si>
  <si>
    <t>Utilities (Clark Public Utilities)</t>
  </si>
  <si>
    <t>Environmental Liability Insurance</t>
  </si>
  <si>
    <t>County Project Management-Master Planning Implementation</t>
  </si>
  <si>
    <t>Master Planning</t>
  </si>
  <si>
    <t>County Project Management-Per MOU</t>
  </si>
  <si>
    <t>County Project Management</t>
  </si>
  <si>
    <t>CLARK COUNTY</t>
  </si>
  <si>
    <t>Total SCS Engineers</t>
  </si>
  <si>
    <t>Total Special Projects</t>
  </si>
  <si>
    <t>Special Projects: Engineering Services</t>
  </si>
  <si>
    <t>TOTAL POST-CLOSURE AND CAP COSTS</t>
  </si>
  <si>
    <t>CAP Sub-Total</t>
  </si>
  <si>
    <t xml:space="preserve"> CAP/MFS Project Management</t>
  </si>
  <si>
    <t xml:space="preserve"> CAP/MFS Reporting</t>
  </si>
  <si>
    <t xml:space="preserve"> CAP/MFS Groundwater Monitoring</t>
  </si>
  <si>
    <t>NUMBER</t>
  </si>
  <si>
    <t xml:space="preserve">            (REMEDIAL)</t>
  </si>
  <si>
    <t>TASK</t>
  </si>
  <si>
    <t>CATEGORY 3 - CLEANUP ACTION PLAN</t>
  </si>
  <si>
    <t>Post-Closure Sub-Total</t>
  </si>
  <si>
    <t>Stormwater Management Review and Feasibility</t>
  </si>
  <si>
    <t>Replace/Renovation Fund</t>
  </si>
  <si>
    <t>Maintenance, Repair, etc. (SCS/Metro Watch)</t>
  </si>
  <si>
    <t>LFG Probe and GCCS Adjustment</t>
  </si>
  <si>
    <t>LFG Flare Emission Testing/ Permitting</t>
  </si>
  <si>
    <t>CATEGORY 2:  POST-CLOSURE</t>
  </si>
  <si>
    <t>Environmental and Engineering Services For Landfill Maintenance and Monitoring</t>
  </si>
  <si>
    <t>SCS ENGINEERS</t>
  </si>
  <si>
    <t>REVISED ENVIRONMENTAL COMPLIANCE BUDGET (RECB)</t>
  </si>
  <si>
    <t>LEICHNER LANDFILL, CLARK COUNTY, WASHINGTON</t>
  </si>
  <si>
    <t>Exhibit A</t>
  </si>
  <si>
    <r>
      <rPr>
        <vertAlign val="superscript"/>
        <sz val="10"/>
        <color rgb="FFFF0000"/>
        <rFont val="Arial"/>
        <family val="2"/>
      </rPr>
      <t>5</t>
    </r>
    <r>
      <rPr>
        <sz val="10"/>
        <color rgb="FFFF0000"/>
        <rFont val="Arial"/>
        <family val="2"/>
      </rPr>
      <t xml:space="preserve"> Beginning of year fund balance plus accrued interest and other revenues less cash expenditures.</t>
    </r>
  </si>
  <si>
    <t>2017 BUDGET SUMMARY</t>
  </si>
  <si>
    <t>BUDGET</t>
  </si>
  <si>
    <t>Public Works Reimbursement -Stormwater Management Review and Feasibility</t>
  </si>
  <si>
    <t>Total Projected Revenue</t>
  </si>
  <si>
    <t>MFA</t>
  </si>
  <si>
    <t>March</t>
  </si>
  <si>
    <t>April</t>
  </si>
  <si>
    <t>June</t>
  </si>
  <si>
    <t>July</t>
  </si>
  <si>
    <t>Sept</t>
  </si>
  <si>
    <t>Nov</t>
  </si>
  <si>
    <t>Dece</t>
  </si>
  <si>
    <t>Based on December 14, 2016 FOMC projections (pdf link below)</t>
  </si>
  <si>
    <t>https://www.federalreserve.gov/monetarypolicy/files/fomcprojtabl20161214.pdf</t>
  </si>
  <si>
    <t>2026-2029</t>
  </si>
  <si>
    <t>Based on CBO's updated baseline projections for the 10-year treasury note; Q1 used (link below)</t>
  </si>
  <si>
    <t>2021-2029</t>
  </si>
  <si>
    <t>per e-mail received from Anthony Glenn (CC Treasurer's Office) March 16, 2017</t>
  </si>
  <si>
    <t>Account Combination</t>
  </si>
  <si>
    <t>Opening Balance</t>
  </si>
  <si>
    <t>6310.000.000.333970.030.000000</t>
  </si>
  <si>
    <t>6310.000.000.334010.802.000000</t>
  </si>
  <si>
    <t>6310.000.000.361109.000.000000</t>
  </si>
  <si>
    <t>6310.000.000.361320.000.000000</t>
  </si>
  <si>
    <t>Adj-16, PTD, USD, Clark County || March 16, 2017 12:55:59 PM PDT</t>
  </si>
  <si>
    <t>Landfill Gas System O &amp; M</t>
  </si>
  <si>
    <t>Monitoring Well/LFG Probe Installation</t>
  </si>
  <si>
    <t>Utilities - Clark PUD</t>
  </si>
  <si>
    <t>January 2019 Through December 2019</t>
  </si>
  <si>
    <t>2019 Projected Expenditures</t>
  </si>
  <si>
    <t>2019 TOTAL ESTIMATED RECB EXPENDITURES</t>
  </si>
  <si>
    <t>Procure, Install and Start-up Micro Flare</t>
  </si>
  <si>
    <t>Procurement of Mini-Flare and Miscellaneous Parts</t>
  </si>
  <si>
    <t>End Use Planning</t>
  </si>
  <si>
    <t>ACTUALS</t>
  </si>
  <si>
    <t>Stormwater Technical &amp; Engineering Support (Moved to One Time)</t>
  </si>
  <si>
    <t xml:space="preserve">Gas System\Flare Replacement Engineering Estimate </t>
  </si>
  <si>
    <t>Stormwater Technical and Engineering Support (99th Street)</t>
  </si>
  <si>
    <t>End-Use Planning/Property Disposition</t>
  </si>
  <si>
    <t>Gas Flare Emission  Permitting - (included in Flare Install)</t>
  </si>
  <si>
    <t>South Pond Force Main Realignment</t>
  </si>
  <si>
    <t>Financial Projections - 2020-2032</t>
  </si>
  <si>
    <t>2020-2032</t>
  </si>
  <si>
    <t>2021-2033</t>
  </si>
  <si>
    <r>
      <t>3</t>
    </r>
    <r>
      <rPr>
        <sz val="10"/>
        <color rgb="FFFF0000"/>
        <rFont val="Arial"/>
        <family val="2"/>
      </rPr>
      <t xml:space="preserve"> Federal Reserve Target Inflation Rates Based on December 11, 2019 FOMC projections are as follows:</t>
    </r>
  </si>
  <si>
    <r>
      <rPr>
        <vertAlign val="superscript"/>
        <sz val="10"/>
        <color rgb="FFFF0000"/>
        <rFont val="Arial"/>
        <family val="2"/>
      </rPr>
      <t>4</t>
    </r>
    <r>
      <rPr>
        <sz val="10"/>
        <color rgb="FFFF0000"/>
        <rFont val="Arial"/>
        <family val="2"/>
      </rPr>
      <t xml:space="preserve"> Based on CBO's January 2020 report The Budget and Economic Outlook: 2020 to 2030 (2020 used).  </t>
    </r>
  </si>
  <si>
    <t>2020-2025</t>
  </si>
  <si>
    <t>2020 est liab calc</t>
  </si>
  <si>
    <r>
      <t xml:space="preserve">2 </t>
    </r>
    <r>
      <rPr>
        <sz val="10"/>
        <color rgb="FFFF0000"/>
        <rFont val="Arial"/>
        <family val="2"/>
      </rPr>
      <t xml:space="preserve">Pooled Fund Interest Rate Assumptions provided by Clark County Treasurer's Office as of 4/15/20 are as follows: </t>
    </r>
  </si>
  <si>
    <t>Last Update:  04/15/2020 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</si>
</sst>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 * #,##0.00_ ;_ * \-#,##0.00_ ;_ * &quot;-&quot;??_ ;_ @_ "/>
    <numFmt numFmtId="167" formatCode="&quot;$&quot;#,##0"/>
    <numFmt numFmtId="168" formatCode="&quot;$&quot;#,##0.00"/>
    <numFmt numFmtId="169" formatCode="General_)"/>
    <numFmt numFmtId="170" formatCode="mm/dd/yy_)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u val="singleAccounting"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name val="Arial"/>
      <family val="2"/>
    </font>
    <font>
      <u/>
      <sz val="11"/>
      <color rgb="FF0000F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vertAlign val="superscript"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indexed="8"/>
      <name val="Calibri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u val="singleAccounting"/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FF0000"/>
      <name val="Times New Roman"/>
      <family val="1"/>
    </font>
    <font>
      <sz val="11"/>
      <color rgb="FF1F497D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1A1D8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ck">
        <color rgb="FFC62C24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40" fillId="0" borderId="0"/>
    <xf numFmtId="166" fontId="4" fillId="0" borderId="0" applyFont="0" applyFill="0" applyBorder="0" applyAlignment="0" applyProtection="0"/>
    <xf numFmtId="0" fontId="3" fillId="0" borderId="0"/>
    <xf numFmtId="44" fontId="4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52"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9" fillId="0" borderId="2" xfId="0" applyFont="1" applyBorder="1"/>
    <xf numFmtId="0" fontId="6" fillId="0" borderId="3" xfId="0" applyFont="1" applyBorder="1"/>
    <xf numFmtId="44" fontId="8" fillId="0" borderId="5" xfId="2" applyFont="1" applyBorder="1"/>
    <xf numFmtId="164" fontId="11" fillId="0" borderId="6" xfId="2" applyNumberFormat="1" applyFont="1" applyFill="1" applyBorder="1"/>
    <xf numFmtId="0" fontId="10" fillId="0" borderId="7" xfId="0" applyFont="1" applyBorder="1"/>
    <xf numFmtId="0" fontId="10" fillId="2" borderId="0" xfId="0" applyFont="1" applyFill="1" applyAlignment="1">
      <alignment vertical="top" wrapText="1"/>
    </xf>
    <xf numFmtId="14" fontId="0" fillId="0" borderId="0" xfId="0" applyNumberFormat="1"/>
    <xf numFmtId="1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4" fontId="10" fillId="2" borderId="0" xfId="0" applyNumberFormat="1" applyFont="1" applyFill="1" applyAlignment="1">
      <alignment vertical="top" wrapText="1"/>
    </xf>
    <xf numFmtId="165" fontId="10" fillId="0" borderId="0" xfId="3" applyNumberFormat="1" applyFont="1" applyAlignment="1">
      <alignment vertical="top" wrapText="1"/>
    </xf>
    <xf numFmtId="164" fontId="11" fillId="3" borderId="9" xfId="2" applyNumberFormat="1" applyFont="1" applyFill="1" applyBorder="1"/>
    <xf numFmtId="164" fontId="11" fillId="3" borderId="10" xfId="2" applyNumberFormat="1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13" fillId="4" borderId="11" xfId="0" applyFont="1" applyFill="1" applyBorder="1" applyAlignment="1">
      <alignment horizontal="center"/>
    </xf>
    <xf numFmtId="0" fontId="13" fillId="0" borderId="0" xfId="0" applyFont="1" applyBorder="1"/>
    <xf numFmtId="0" fontId="14" fillId="0" borderId="2" xfId="0" applyFont="1" applyBorder="1"/>
    <xf numFmtId="0" fontId="15" fillId="0" borderId="0" xfId="0" applyFont="1" applyBorder="1"/>
    <xf numFmtId="0" fontId="17" fillId="0" borderId="0" xfId="0" applyFont="1" applyBorder="1"/>
    <xf numFmtId="0" fontId="17" fillId="0" borderId="0" xfId="0" applyFont="1"/>
    <xf numFmtId="0" fontId="18" fillId="0" borderId="12" xfId="0" applyFont="1" applyBorder="1" applyAlignment="1">
      <alignment horizontal="center"/>
    </xf>
    <xf numFmtId="0" fontId="20" fillId="0" borderId="5" xfId="0" applyFont="1" applyBorder="1"/>
    <xf numFmtId="0" fontId="20" fillId="0" borderId="0" xfId="0" applyFont="1"/>
    <xf numFmtId="0" fontId="18" fillId="0" borderId="1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0" borderId="2" xfId="0" applyFont="1" applyBorder="1"/>
    <xf numFmtId="10" fontId="20" fillId="4" borderId="11" xfId="3" applyNumberFormat="1" applyFont="1" applyFill="1" applyBorder="1" applyAlignment="1">
      <alignment horizontal="center"/>
    </xf>
    <xf numFmtId="0" fontId="20" fillId="0" borderId="6" xfId="0" applyFont="1" applyBorder="1"/>
    <xf numFmtId="164" fontId="20" fillId="3" borderId="6" xfId="2" applyNumberFormat="1" applyFont="1" applyFill="1" applyBorder="1"/>
    <xf numFmtId="0" fontId="20" fillId="0" borderId="14" xfId="0" applyFont="1" applyBorder="1"/>
    <xf numFmtId="9" fontId="20" fillId="0" borderId="0" xfId="3" applyFont="1" applyFill="1" applyBorder="1" applyAlignment="1">
      <alignment horizontal="center"/>
    </xf>
    <xf numFmtId="9" fontId="20" fillId="0" borderId="14" xfId="3" applyFont="1" applyFill="1" applyBorder="1" applyAlignment="1">
      <alignment horizontal="center"/>
    </xf>
    <xf numFmtId="0" fontId="20" fillId="0" borderId="0" xfId="0" applyFont="1" applyBorder="1"/>
    <xf numFmtId="0" fontId="20" fillId="3" borderId="6" xfId="0" applyFont="1" applyFill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3" borderId="17" xfId="0" applyFont="1" applyFill="1" applyBorder="1"/>
    <xf numFmtId="0" fontId="20" fillId="0" borderId="2" xfId="0" applyFont="1" applyBorder="1"/>
    <xf numFmtId="0" fontId="15" fillId="0" borderId="0" xfId="0" applyFont="1"/>
    <xf numFmtId="0" fontId="16" fillId="0" borderId="15" xfId="0" applyFont="1" applyBorder="1"/>
    <xf numFmtId="0" fontId="18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2" xfId="0" applyFont="1" applyBorder="1"/>
    <xf numFmtId="0" fontId="18" fillId="0" borderId="19" xfId="0" applyFont="1" applyFill="1" applyBorder="1"/>
    <xf numFmtId="0" fontId="20" fillId="0" borderId="7" xfId="0" applyFont="1" applyBorder="1"/>
    <xf numFmtId="0" fontId="18" fillId="0" borderId="7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9" xfId="0" applyFont="1" applyBorder="1"/>
    <xf numFmtId="164" fontId="20" fillId="3" borderId="9" xfId="2" applyNumberFormat="1" applyFont="1" applyFill="1" applyBorder="1"/>
    <xf numFmtId="0" fontId="18" fillId="0" borderId="19" xfId="0" applyFont="1" applyBorder="1"/>
    <xf numFmtId="0" fontId="18" fillId="0" borderId="0" xfId="0" applyFont="1" applyBorder="1" applyAlignment="1">
      <alignment horizontal="left"/>
    </xf>
    <xf numFmtId="0" fontId="18" fillId="0" borderId="2" xfId="0" applyFont="1" applyFill="1" applyBorder="1"/>
    <xf numFmtId="164" fontId="20" fillId="3" borderId="20" xfId="2" applyNumberFormat="1" applyFont="1" applyFill="1" applyBorder="1"/>
    <xf numFmtId="0" fontId="18" fillId="0" borderId="15" xfId="0" applyFont="1" applyBorder="1"/>
    <xf numFmtId="0" fontId="18" fillId="0" borderId="3" xfId="0" applyFont="1" applyBorder="1"/>
    <xf numFmtId="164" fontId="20" fillId="0" borderId="5" xfId="2" applyNumberFormat="1" applyFont="1" applyFill="1" applyBorder="1"/>
    <xf numFmtId="164" fontId="20" fillId="0" borderId="21" xfId="2" applyNumberFormat="1" applyFont="1" applyFill="1" applyBorder="1"/>
    <xf numFmtId="164" fontId="20" fillId="0" borderId="22" xfId="2" applyNumberFormat="1" applyFont="1" applyFill="1" applyBorder="1"/>
    <xf numFmtId="164" fontId="20" fillId="0" borderId="6" xfId="2" applyNumberFormat="1" applyFont="1" applyFill="1" applyBorder="1"/>
    <xf numFmtId="164" fontId="20" fillId="0" borderId="20" xfId="2" applyNumberFormat="1" applyFont="1" applyFill="1" applyBorder="1"/>
    <xf numFmtId="164" fontId="20" fillId="0" borderId="17" xfId="2" applyNumberFormat="1" applyFont="1" applyFill="1" applyBorder="1"/>
    <xf numFmtId="9" fontId="24" fillId="0" borderId="1" xfId="3" applyFont="1" applyFill="1" applyBorder="1" applyAlignment="1">
      <alignment horizontal="center"/>
    </xf>
    <xf numFmtId="9" fontId="24" fillId="0" borderId="4" xfId="3" applyFont="1" applyFill="1" applyBorder="1" applyAlignment="1">
      <alignment horizontal="center"/>
    </xf>
    <xf numFmtId="0" fontId="24" fillId="0" borderId="0" xfId="0" applyFont="1" applyBorder="1"/>
    <xf numFmtId="1" fontId="18" fillId="3" borderId="11" xfId="1" applyNumberFormat="1" applyFont="1" applyFill="1" applyBorder="1" applyAlignment="1">
      <alignment horizontal="center"/>
    </xf>
    <xf numFmtId="9" fontId="24" fillId="0" borderId="0" xfId="3" applyFont="1" applyFill="1" applyBorder="1" applyAlignment="1">
      <alignment horizontal="center"/>
    </xf>
    <xf numFmtId="9" fontId="24" fillId="0" borderId="14" xfId="3" applyFont="1" applyFill="1" applyBorder="1" applyAlignment="1">
      <alignment horizontal="center"/>
    </xf>
    <xf numFmtId="1" fontId="18" fillId="3" borderId="6" xfId="1" applyNumberFormat="1" applyFont="1" applyFill="1" applyBorder="1" applyAlignment="1">
      <alignment horizontal="center"/>
    </xf>
    <xf numFmtId="1" fontId="18" fillId="3" borderId="20" xfId="1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8" xfId="0" applyFont="1" applyBorder="1"/>
    <xf numFmtId="164" fontId="20" fillId="3" borderId="10" xfId="2" applyNumberFormat="1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0" fontId="18" fillId="0" borderId="12" xfId="0" applyFont="1" applyFill="1" applyBorder="1"/>
    <xf numFmtId="0" fontId="18" fillId="0" borderId="13" xfId="0" applyFont="1" applyFill="1" applyBorder="1"/>
    <xf numFmtId="164" fontId="18" fillId="0" borderId="11" xfId="2" applyNumberFormat="1" applyFont="1" applyFill="1" applyBorder="1"/>
    <xf numFmtId="0" fontId="20" fillId="0" borderId="1" xfId="0" applyFont="1" applyBorder="1"/>
    <xf numFmtId="164" fontId="18" fillId="5" borderId="11" xfId="0" applyNumberFormat="1" applyFont="1" applyFill="1" applyBorder="1"/>
    <xf numFmtId="164" fontId="18" fillId="5" borderId="11" xfId="2" applyNumberFormat="1" applyFont="1" applyFill="1" applyBorder="1"/>
    <xf numFmtId="0" fontId="17" fillId="0" borderId="16" xfId="0" applyFont="1" applyBorder="1"/>
    <xf numFmtId="8" fontId="17" fillId="0" borderId="16" xfId="0" applyNumberFormat="1" applyFont="1" applyBorder="1"/>
    <xf numFmtId="0" fontId="17" fillId="0" borderId="17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4" fontId="20" fillId="0" borderId="6" xfId="2" applyFont="1" applyBorder="1"/>
    <xf numFmtId="164" fontId="18" fillId="0" borderId="17" xfId="2" applyNumberFormat="1" applyFont="1" applyBorder="1"/>
    <xf numFmtId="44" fontId="20" fillId="0" borderId="0" xfId="2" applyNumberFormat="1" applyFont="1" applyBorder="1"/>
    <xf numFmtId="0" fontId="23" fillId="0" borderId="2" xfId="0" applyFont="1" applyBorder="1"/>
    <xf numFmtId="44" fontId="24" fillId="0" borderId="0" xfId="2" applyNumberFormat="1" applyFont="1" applyBorder="1"/>
    <xf numFmtId="0" fontId="24" fillId="0" borderId="0" xfId="0" applyFont="1"/>
    <xf numFmtId="0" fontId="24" fillId="0" borderId="24" xfId="0" applyFont="1" applyBorder="1"/>
    <xf numFmtId="0" fontId="24" fillId="0" borderId="25" xfId="0" applyFont="1" applyBorder="1"/>
    <xf numFmtId="0" fontId="6" fillId="0" borderId="6" xfId="0" applyFont="1" applyBorder="1"/>
    <xf numFmtId="164" fontId="6" fillId="3" borderId="6" xfId="2" applyNumberFormat="1" applyFont="1" applyFill="1" applyBorder="1"/>
    <xf numFmtId="0" fontId="6" fillId="0" borderId="0" xfId="0" applyFont="1"/>
    <xf numFmtId="164" fontId="6" fillId="3" borderId="11" xfId="2" applyNumberFormat="1" applyFont="1" applyFill="1" applyBorder="1"/>
    <xf numFmtId="164" fontId="6" fillId="0" borderId="5" xfId="2" applyNumberFormat="1" applyFont="1" applyFill="1" applyBorder="1"/>
    <xf numFmtId="164" fontId="6" fillId="0" borderId="26" xfId="2" applyNumberFormat="1" applyFont="1" applyFill="1" applyBorder="1"/>
    <xf numFmtId="164" fontId="6" fillId="0" borderId="6" xfId="2" applyNumberFormat="1" applyFont="1" applyFill="1" applyBorder="1"/>
    <xf numFmtId="164" fontId="6" fillId="0" borderId="20" xfId="2" applyNumberFormat="1" applyFont="1" applyFill="1" applyBorder="1"/>
    <xf numFmtId="0" fontId="17" fillId="0" borderId="27" xfId="0" applyFont="1" applyBorder="1"/>
    <xf numFmtId="0" fontId="18" fillId="3" borderId="28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20" fillId="3" borderId="20" xfId="0" applyFont="1" applyFill="1" applyBorder="1"/>
    <xf numFmtId="164" fontId="6" fillId="3" borderId="28" xfId="2" applyNumberFormat="1" applyFont="1" applyFill="1" applyBorder="1"/>
    <xf numFmtId="0" fontId="20" fillId="3" borderId="29" xfId="0" applyFont="1" applyFill="1" applyBorder="1"/>
    <xf numFmtId="0" fontId="20" fillId="0" borderId="27" xfId="0" applyFont="1" applyBorder="1"/>
    <xf numFmtId="0" fontId="15" fillId="0" borderId="27" xfId="0" applyFont="1" applyBorder="1"/>
    <xf numFmtId="164" fontId="6" fillId="3" borderId="20" xfId="2" applyNumberFormat="1" applyFont="1" applyFill="1" applyBorder="1"/>
    <xf numFmtId="164" fontId="20" fillId="0" borderId="26" xfId="2" applyNumberFormat="1" applyFont="1" applyFill="1" applyBorder="1"/>
    <xf numFmtId="164" fontId="18" fillId="0" borderId="28" xfId="2" applyNumberFormat="1" applyFont="1" applyFill="1" applyBorder="1"/>
    <xf numFmtId="164" fontId="20" fillId="0" borderId="29" xfId="2" applyNumberFormat="1" applyFont="1" applyFill="1" applyBorder="1"/>
    <xf numFmtId="164" fontId="18" fillId="5" borderId="28" xfId="2" applyNumberFormat="1" applyFont="1" applyFill="1" applyBorder="1"/>
    <xf numFmtId="0" fontId="17" fillId="0" borderId="29" xfId="0" applyFont="1" applyFill="1" applyBorder="1"/>
    <xf numFmtId="0" fontId="20" fillId="0" borderId="27" xfId="0" applyFont="1" applyFill="1" applyBorder="1"/>
    <xf numFmtId="44" fontId="8" fillId="0" borderId="26" xfId="2" applyFont="1" applyBorder="1"/>
    <xf numFmtId="44" fontId="20" fillId="0" borderId="20" xfId="2" applyFont="1" applyBorder="1"/>
    <xf numFmtId="164" fontId="18" fillId="0" borderId="29" xfId="2" applyNumberFormat="1" applyFont="1" applyBorder="1"/>
    <xf numFmtId="44" fontId="20" fillId="0" borderId="27" xfId="2" applyNumberFormat="1" applyFont="1" applyBorder="1"/>
    <xf numFmtId="44" fontId="24" fillId="0" borderId="27" xfId="2" applyNumberFormat="1" applyFont="1" applyBorder="1"/>
    <xf numFmtId="0" fontId="20" fillId="3" borderId="30" xfId="0" applyFont="1" applyFill="1" applyBorder="1"/>
    <xf numFmtId="0" fontId="20" fillId="3" borderId="13" xfId="0" applyFont="1" applyFill="1" applyBorder="1" applyAlignment="1"/>
    <xf numFmtId="0" fontId="20" fillId="3" borderId="31" xfId="0" applyFont="1" applyFill="1" applyBorder="1" applyAlignment="1"/>
    <xf numFmtId="44" fontId="0" fillId="0" borderId="0" xfId="0" applyNumberFormat="1"/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32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6" fillId="0" borderId="0" xfId="0" applyFont="1"/>
    <xf numFmtId="10" fontId="0" fillId="0" borderId="0" xfId="0" applyNumberFormat="1" applyFill="1" applyBorder="1" applyAlignment="1">
      <alignment horizontal="center"/>
    </xf>
    <xf numFmtId="10" fontId="0" fillId="0" borderId="0" xfId="0" applyNumberFormat="1"/>
    <xf numFmtId="0" fontId="6" fillId="6" borderId="0" xfId="0" applyFont="1" applyFill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44" fontId="11" fillId="0" borderId="20" xfId="2" applyNumberFormat="1" applyFont="1" applyBorder="1"/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28" fillId="0" borderId="0" xfId="0" applyFont="1"/>
    <xf numFmtId="0" fontId="6" fillId="3" borderId="13" xfId="0" applyFont="1" applyFill="1" applyBorder="1" applyAlignment="1">
      <alignment horizontal="center"/>
    </xf>
    <xf numFmtId="164" fontId="20" fillId="0" borderId="0" xfId="0" applyNumberFormat="1" applyFont="1"/>
    <xf numFmtId="10" fontId="20" fillId="7" borderId="0" xfId="3" applyNumberFormat="1" applyFont="1" applyFill="1" applyBorder="1" applyAlignment="1">
      <alignment horizontal="center"/>
    </xf>
    <xf numFmtId="0" fontId="0" fillId="0" borderId="7" xfId="0" applyFont="1" applyBorder="1"/>
    <xf numFmtId="0" fontId="6" fillId="0" borderId="15" xfId="0" applyFont="1" applyBorder="1"/>
    <xf numFmtId="164" fontId="10" fillId="0" borderId="4" xfId="2" applyNumberFormat="1" applyFont="1" applyFill="1" applyBorder="1"/>
    <xf numFmtId="164" fontId="10" fillId="0" borderId="14" xfId="2" applyNumberFormat="1" applyFont="1" applyFill="1" applyBorder="1"/>
    <xf numFmtId="0" fontId="10" fillId="0" borderId="18" xfId="0" applyFont="1" applyFill="1" applyBorder="1"/>
    <xf numFmtId="0" fontId="10" fillId="0" borderId="0" xfId="0" applyFont="1" applyFill="1" applyBorder="1"/>
    <xf numFmtId="0" fontId="10" fillId="9" borderId="0" xfId="0" applyFont="1" applyFill="1"/>
    <xf numFmtId="0" fontId="6" fillId="9" borderId="11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164" fontId="10" fillId="9" borderId="6" xfId="2" applyNumberFormat="1" applyFont="1" applyFill="1" applyBorder="1"/>
    <xf numFmtId="0" fontId="10" fillId="9" borderId="6" xfId="0" applyFont="1" applyFill="1" applyBorder="1"/>
    <xf numFmtId="164" fontId="10" fillId="9" borderId="9" xfId="2" applyNumberFormat="1" applyFont="1" applyFill="1" applyBorder="1"/>
    <xf numFmtId="164" fontId="30" fillId="9" borderId="9" xfId="2" applyNumberFormat="1" applyFont="1" applyFill="1" applyBorder="1"/>
    <xf numFmtId="164" fontId="6" fillId="9" borderId="6" xfId="2" applyNumberFormat="1" applyFont="1" applyFill="1" applyBorder="1"/>
    <xf numFmtId="1" fontId="6" fillId="9" borderId="11" xfId="1" applyNumberFormat="1" applyFont="1" applyFill="1" applyBorder="1" applyAlignment="1">
      <alignment horizontal="center"/>
    </xf>
    <xf numFmtId="1" fontId="6" fillId="9" borderId="6" xfId="1" applyNumberFormat="1" applyFont="1" applyFill="1" applyBorder="1" applyAlignment="1">
      <alignment horizontal="center"/>
    </xf>
    <xf numFmtId="164" fontId="24" fillId="0" borderId="0" xfId="0" applyNumberFormat="1" applyFont="1"/>
    <xf numFmtId="0" fontId="10" fillId="0" borderId="0" xfId="0" applyFont="1" applyFill="1"/>
    <xf numFmtId="0" fontId="10" fillId="0" borderId="0" xfId="0" applyFont="1" applyFill="1" applyBorder="1" applyAlignment="1">
      <alignment horizontal="left"/>
    </xf>
    <xf numFmtId="0" fontId="18" fillId="8" borderId="11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164" fontId="20" fillId="8" borderId="6" xfId="2" applyNumberFormat="1" applyFont="1" applyFill="1" applyBorder="1"/>
    <xf numFmtId="0" fontId="6" fillId="8" borderId="13" xfId="0" applyFont="1" applyFill="1" applyBorder="1" applyAlignment="1">
      <alignment horizontal="center"/>
    </xf>
    <xf numFmtId="164" fontId="20" fillId="8" borderId="9" xfId="2" applyNumberFormat="1" applyFont="1" applyFill="1" applyBorder="1"/>
    <xf numFmtId="164" fontId="11" fillId="8" borderId="9" xfId="2" applyNumberFormat="1" applyFont="1" applyFill="1" applyBorder="1"/>
    <xf numFmtId="164" fontId="6" fillId="8" borderId="6" xfId="2" applyNumberFormat="1" applyFont="1" applyFill="1" applyBorder="1"/>
    <xf numFmtId="1" fontId="18" fillId="8" borderId="11" xfId="1" applyNumberFormat="1" applyFont="1" applyFill="1" applyBorder="1" applyAlignment="1">
      <alignment horizontal="center"/>
    </xf>
    <xf numFmtId="1" fontId="18" fillId="8" borderId="6" xfId="1" applyNumberFormat="1" applyFont="1" applyFill="1" applyBorder="1" applyAlignment="1">
      <alignment horizontal="center"/>
    </xf>
    <xf numFmtId="164" fontId="10" fillId="0" borderId="21" xfId="2" applyNumberFormat="1" applyFont="1" applyFill="1" applyBorder="1"/>
    <xf numFmtId="164" fontId="10" fillId="0" borderId="6" xfId="2" applyNumberFormat="1" applyFont="1" applyFill="1" applyBorder="1"/>
    <xf numFmtId="164" fontId="10" fillId="0" borderId="5" xfId="2" applyNumberFormat="1" applyFont="1" applyFill="1" applyBorder="1"/>
    <xf numFmtId="164" fontId="6" fillId="0" borderId="11" xfId="2" applyNumberFormat="1" applyFont="1" applyFill="1" applyBorder="1"/>
    <xf numFmtId="44" fontId="10" fillId="0" borderId="0" xfId="2" applyNumberFormat="1" applyFont="1" applyFill="1" applyBorder="1"/>
    <xf numFmtId="0" fontId="10" fillId="0" borderId="24" xfId="0" applyFont="1" applyFill="1" applyBorder="1"/>
    <xf numFmtId="164" fontId="6" fillId="10" borderId="33" xfId="2" applyNumberFormat="1" applyFont="1" applyFill="1" applyBorder="1"/>
    <xf numFmtId="164" fontId="6" fillId="0" borderId="0" xfId="0" applyNumberFormat="1" applyFont="1"/>
    <xf numFmtId="164" fontId="11" fillId="0" borderId="0" xfId="0" applyNumberFormat="1" applyFont="1"/>
    <xf numFmtId="44" fontId="20" fillId="0" borderId="0" xfId="0" applyNumberFormat="1" applyFont="1"/>
    <xf numFmtId="44" fontId="20" fillId="0" borderId="16" xfId="0" applyNumberFormat="1" applyFont="1" applyBorder="1"/>
    <xf numFmtId="0" fontId="6" fillId="9" borderId="13" xfId="0" applyFont="1" applyFill="1" applyBorder="1" applyAlignment="1">
      <alignment horizontal="center"/>
    </xf>
    <xf numFmtId="0" fontId="5" fillId="0" borderId="7" xfId="0" applyFont="1" applyBorder="1"/>
    <xf numFmtId="164" fontId="5" fillId="9" borderId="9" xfId="2" applyNumberFormat="1" applyFont="1" applyFill="1" applyBorder="1"/>
    <xf numFmtId="44" fontId="10" fillId="0" borderId="0" xfId="2" applyFont="1" applyFill="1"/>
    <xf numFmtId="164" fontId="5" fillId="0" borderId="0" xfId="0" applyNumberFormat="1" applyFont="1"/>
    <xf numFmtId="0" fontId="31" fillId="0" borderId="0" xfId="0" applyFont="1" applyAlignment="1">
      <alignment vertical="center"/>
    </xf>
    <xf numFmtId="0" fontId="5" fillId="0" borderId="23" xfId="0" applyFont="1" applyBorder="1"/>
    <xf numFmtId="0" fontId="5" fillId="0" borderId="2" xfId="0" applyFont="1" applyBorder="1"/>
    <xf numFmtId="0" fontId="5" fillId="0" borderId="0" xfId="0" applyFont="1" applyBorder="1"/>
    <xf numFmtId="44" fontId="5" fillId="0" borderId="0" xfId="2" applyNumberFormat="1" applyFont="1" applyBorder="1"/>
    <xf numFmtId="0" fontId="5" fillId="0" borderId="0" xfId="0" applyFont="1" applyFill="1" applyBorder="1"/>
    <xf numFmtId="44" fontId="10" fillId="0" borderId="0" xfId="0" applyNumberFormat="1" applyFont="1" applyFill="1"/>
    <xf numFmtId="0" fontId="0" fillId="0" borderId="0" xfId="0" applyFont="1" applyBorder="1"/>
    <xf numFmtId="0" fontId="33" fillId="0" borderId="0" xfId="0" applyFont="1"/>
    <xf numFmtId="49" fontId="33" fillId="0" borderId="0" xfId="0" applyNumberFormat="1" applyFont="1"/>
    <xf numFmtId="38" fontId="33" fillId="0" borderId="0" xfId="0" applyNumberFormat="1" applyFont="1"/>
    <xf numFmtId="0" fontId="5" fillId="0" borderId="9" xfId="0" applyFont="1" applyBorder="1"/>
    <xf numFmtId="0" fontId="4" fillId="0" borderId="0" xfId="4" applyAlignment="1">
      <alignment vertical="center"/>
    </xf>
    <xf numFmtId="0" fontId="4" fillId="0" borderId="0" xfId="4"/>
    <xf numFmtId="0" fontId="34" fillId="0" borderId="0" xfId="4" applyFont="1" applyAlignment="1">
      <alignment horizontal="left" vertical="center" indent="5"/>
    </xf>
    <xf numFmtId="0" fontId="4" fillId="0" borderId="37" xfId="4" applyBorder="1" applyAlignment="1">
      <alignment horizontal="center" vertical="center" wrapText="1"/>
    </xf>
    <xf numFmtId="0" fontId="4" fillId="0" borderId="47" xfId="4" applyBorder="1" applyAlignment="1">
      <alignment horizontal="center" vertical="center" wrapText="1"/>
    </xf>
    <xf numFmtId="0" fontId="36" fillId="0" borderId="0" xfId="4" applyFont="1" applyAlignment="1">
      <alignment vertical="center"/>
    </xf>
    <xf numFmtId="0" fontId="37" fillId="0" borderId="0" xfId="5" applyAlignment="1">
      <alignment vertical="center"/>
    </xf>
    <xf numFmtId="0" fontId="38" fillId="0" borderId="0" xfId="4" applyFont="1" applyAlignment="1">
      <alignment vertical="center"/>
    </xf>
    <xf numFmtId="0" fontId="36" fillId="0" borderId="0" xfId="4" applyFont="1"/>
    <xf numFmtId="0" fontId="39" fillId="0" borderId="0" xfId="4" applyFont="1"/>
    <xf numFmtId="0" fontId="37" fillId="0" borderId="0" xfId="5"/>
    <xf numFmtId="0" fontId="41" fillId="7" borderId="0" xfId="7" applyNumberFormat="1" applyFont="1" applyFill="1" applyBorder="1"/>
    <xf numFmtId="49" fontId="0" fillId="7" borderId="0" xfId="7" applyNumberFormat="1" applyFont="1" applyFill="1" applyBorder="1"/>
    <xf numFmtId="0" fontId="4" fillId="0" borderId="0" xfId="4" applyBorder="1"/>
    <xf numFmtId="0" fontId="3" fillId="0" borderId="0" xfId="8"/>
    <xf numFmtId="2" fontId="3" fillId="0" borderId="0" xfId="8" applyNumberFormat="1"/>
    <xf numFmtId="8" fontId="3" fillId="0" borderId="0" xfId="8" applyNumberFormat="1"/>
    <xf numFmtId="7" fontId="3" fillId="0" borderId="0" xfId="8" applyNumberFormat="1"/>
    <xf numFmtId="167" fontId="3" fillId="0" borderId="0" xfId="8" applyNumberFormat="1"/>
    <xf numFmtId="168" fontId="3" fillId="0" borderId="0" xfId="8" applyNumberFormat="1"/>
    <xf numFmtId="0" fontId="3" fillId="0" borderId="0" xfId="8" applyAlignment="1">
      <alignment horizontal="right"/>
    </xf>
    <xf numFmtId="167" fontId="3" fillId="0" borderId="0" xfId="8" applyNumberFormat="1" applyAlignment="1">
      <alignment horizontal="right"/>
    </xf>
    <xf numFmtId="5" fontId="3" fillId="0" borderId="0" xfId="8" applyNumberFormat="1"/>
    <xf numFmtId="7" fontId="55" fillId="0" borderId="0" xfId="8" applyNumberFormat="1" applyFont="1" applyFill="1" applyProtection="1"/>
    <xf numFmtId="169" fontId="55" fillId="0" borderId="0" xfId="8" applyNumberFormat="1" applyFont="1" applyFill="1"/>
    <xf numFmtId="7" fontId="55" fillId="0" borderId="0" xfId="8" applyNumberFormat="1" applyFont="1" applyFill="1"/>
    <xf numFmtId="169" fontId="55" fillId="0" borderId="0" xfId="8" applyNumberFormat="1" applyFont="1" applyFill="1" applyAlignment="1">
      <alignment horizontal="center"/>
    </xf>
    <xf numFmtId="5" fontId="55" fillId="0" borderId="0" xfId="8" applyNumberFormat="1" applyFont="1" applyFill="1" applyProtection="1"/>
    <xf numFmtId="168" fontId="55" fillId="0" borderId="0" xfId="8" applyNumberFormat="1" applyFont="1" applyFill="1" applyProtection="1"/>
    <xf numFmtId="5" fontId="55" fillId="0" borderId="0" xfId="8" applyNumberFormat="1" applyFont="1" applyFill="1" applyAlignment="1" applyProtection="1">
      <alignment horizontal="center"/>
    </xf>
    <xf numFmtId="169" fontId="55" fillId="0" borderId="0" xfId="8" applyNumberFormat="1" applyFont="1" applyFill="1" applyAlignment="1" applyProtection="1">
      <alignment horizontal="center"/>
    </xf>
    <xf numFmtId="168" fontId="55" fillId="0" borderId="0" xfId="8" applyNumberFormat="1" applyFont="1" applyFill="1" applyAlignment="1" applyProtection="1">
      <alignment horizontal="center"/>
    </xf>
    <xf numFmtId="169" fontId="59" fillId="0" borderId="0" xfId="8" applyNumberFormat="1" applyFont="1" applyFill="1"/>
    <xf numFmtId="168" fontId="60" fillId="0" borderId="0" xfId="8" applyNumberFormat="1" applyFont="1" applyFill="1" applyAlignment="1">
      <alignment horizontal="center"/>
    </xf>
    <xf numFmtId="169" fontId="5" fillId="0" borderId="0" xfId="8" applyNumberFormat="1" applyFont="1" applyFill="1"/>
    <xf numFmtId="168" fontId="5" fillId="0" borderId="0" xfId="8" applyNumberFormat="1" applyFont="1" applyFill="1"/>
    <xf numFmtId="170" fontId="5" fillId="0" borderId="0" xfId="8" applyNumberFormat="1" applyFont="1" applyFill="1"/>
    <xf numFmtId="44" fontId="64" fillId="0" borderId="0" xfId="2" applyNumberFormat="1" applyFont="1" applyBorder="1"/>
    <xf numFmtId="44" fontId="5" fillId="7" borderId="17" xfId="2" applyNumberFormat="1" applyFont="1" applyFill="1" applyBorder="1"/>
    <xf numFmtId="0" fontId="65" fillId="0" borderId="2" xfId="0" applyFont="1" applyBorder="1"/>
    <xf numFmtId="0" fontId="66" fillId="0" borderId="2" xfId="0" applyFont="1" applyBorder="1"/>
    <xf numFmtId="0" fontId="67" fillId="0" borderId="0" xfId="0" applyFont="1" applyAlignment="1">
      <alignment horizontal="center"/>
    </xf>
    <xf numFmtId="2" fontId="0" fillId="0" borderId="0" xfId="0" applyNumberFormat="1"/>
    <xf numFmtId="0" fontId="63" fillId="0" borderId="0" xfId="0" applyFont="1" applyAlignment="1">
      <alignment horizontal="center"/>
    </xf>
    <xf numFmtId="169" fontId="5" fillId="0" borderId="0" xfId="0" applyNumberFormat="1" applyFont="1" applyFill="1"/>
    <xf numFmtId="0" fontId="61" fillId="0" borderId="0" xfId="0" applyNumberFormat="1" applyFont="1" applyFill="1" applyAlignment="1" applyProtection="1">
      <alignment horizontal="left"/>
    </xf>
    <xf numFmtId="2" fontId="52" fillId="0" borderId="0" xfId="0" applyNumberFormat="1" applyFont="1" applyFill="1" applyAlignment="1"/>
    <xf numFmtId="169" fontId="52" fillId="0" borderId="0" xfId="0" applyNumberFormat="1" applyFont="1" applyFill="1" applyAlignment="1"/>
    <xf numFmtId="2" fontId="61" fillId="0" borderId="0" xfId="0" applyNumberFormat="1" applyFont="1" applyFill="1"/>
    <xf numFmtId="169" fontId="62" fillId="0" borderId="0" xfId="0" applyNumberFormat="1" applyFont="1" applyFill="1"/>
    <xf numFmtId="49" fontId="61" fillId="0" borderId="0" xfId="0" applyNumberFormat="1" applyFont="1" applyFill="1" applyAlignment="1" applyProtection="1"/>
    <xf numFmtId="169" fontId="48" fillId="0" borderId="0" xfId="0" applyNumberFormat="1" applyFont="1" applyFill="1"/>
    <xf numFmtId="49" fontId="68" fillId="0" borderId="0" xfId="0" applyNumberFormat="1" applyFont="1" applyFill="1" applyAlignment="1" applyProtection="1"/>
    <xf numFmtId="2" fontId="55" fillId="0" borderId="0" xfId="0" applyNumberFormat="1" applyFont="1" applyFill="1" applyAlignment="1" applyProtection="1">
      <alignment horizontal="center"/>
    </xf>
    <xf numFmtId="169" fontId="55" fillId="0" borderId="0" xfId="0" applyNumberFormat="1" applyFont="1" applyFill="1" applyAlignment="1" applyProtection="1">
      <alignment horizontal="center"/>
    </xf>
    <xf numFmtId="49" fontId="69" fillId="0" borderId="24" xfId="0" applyNumberFormat="1" applyFont="1" applyFill="1" applyBorder="1" applyAlignment="1" applyProtection="1"/>
    <xf numFmtId="2" fontId="55" fillId="0" borderId="24" xfId="0" applyNumberFormat="1" applyFont="1" applyFill="1" applyBorder="1" applyAlignment="1" applyProtection="1">
      <alignment horizontal="center"/>
    </xf>
    <xf numFmtId="169" fontId="55" fillId="0" borderId="24" xfId="0" applyNumberFormat="1" applyFont="1" applyFill="1" applyBorder="1" applyAlignment="1" applyProtection="1">
      <alignment horizontal="center"/>
    </xf>
    <xf numFmtId="49" fontId="69" fillId="0" borderId="0" xfId="0" applyNumberFormat="1" applyFont="1" applyFill="1" applyAlignment="1" applyProtection="1"/>
    <xf numFmtId="49" fontId="55" fillId="0" borderId="0" xfId="0" applyNumberFormat="1" applyFont="1" applyFill="1" applyAlignment="1" applyProtection="1"/>
    <xf numFmtId="1" fontId="50" fillId="0" borderId="0" xfId="0" applyNumberFormat="1" applyFont="1" applyFill="1"/>
    <xf numFmtId="5" fontId="50" fillId="0" borderId="0" xfId="9" applyNumberFormat="1" applyFont="1" applyFill="1" applyBorder="1"/>
    <xf numFmtId="49" fontId="50" fillId="0" borderId="0" xfId="0" applyNumberFormat="1" applyFont="1" applyFill="1" applyAlignment="1" applyProtection="1"/>
    <xf numFmtId="5" fontId="50" fillId="0" borderId="16" xfId="9" applyNumberFormat="1" applyFont="1" applyFill="1" applyBorder="1"/>
    <xf numFmtId="169" fontId="51" fillId="0" borderId="0" xfId="0" applyNumberFormat="1" applyFont="1" applyFill="1"/>
    <xf numFmtId="167" fontId="50" fillId="0" borderId="0" xfId="0" applyNumberFormat="1" applyFont="1" applyFill="1"/>
    <xf numFmtId="169" fontId="68" fillId="0" borderId="0" xfId="0" applyNumberFormat="1" applyFont="1" applyFill="1"/>
    <xf numFmtId="2" fontId="47" fillId="0" borderId="0" xfId="0" applyNumberFormat="1" applyFont="1" applyFill="1" applyAlignment="1"/>
    <xf numFmtId="169" fontId="61" fillId="0" borderId="0" xfId="0" applyNumberFormat="1" applyFont="1" applyFill="1"/>
    <xf numFmtId="2" fontId="50" fillId="0" borderId="0" xfId="0" applyNumberFormat="1" applyFont="1" applyFill="1"/>
    <xf numFmtId="169" fontId="55" fillId="0" borderId="0" xfId="0" applyNumberFormat="1" applyFont="1" applyFill="1" applyAlignment="1">
      <alignment horizontal="center"/>
    </xf>
    <xf numFmtId="169" fontId="55" fillId="0" borderId="35" xfId="0" applyNumberFormat="1" applyFont="1" applyFill="1" applyBorder="1"/>
    <xf numFmtId="2" fontId="55" fillId="0" borderId="35" xfId="0" applyNumberFormat="1" applyFont="1" applyFill="1" applyBorder="1"/>
    <xf numFmtId="169" fontId="55" fillId="0" borderId="0" xfId="0" applyNumberFormat="1" applyFont="1" applyFill="1" applyAlignment="1" applyProtection="1">
      <alignment horizontal="left"/>
    </xf>
    <xf numFmtId="1" fontId="55" fillId="0" borderId="0" xfId="0" applyNumberFormat="1" applyFont="1" applyFill="1" applyAlignment="1" applyProtection="1">
      <alignment horizontal="center"/>
    </xf>
    <xf numFmtId="5" fontId="55" fillId="0" borderId="0" xfId="0" applyNumberFormat="1" applyFont="1" applyFill="1" applyProtection="1"/>
    <xf numFmtId="169" fontId="55" fillId="0" borderId="0" xfId="0" applyNumberFormat="1" applyFont="1" applyFill="1"/>
    <xf numFmtId="0" fontId="58" fillId="0" borderId="0" xfId="0" applyFont="1"/>
    <xf numFmtId="1" fontId="55" fillId="0" borderId="0" xfId="0" applyNumberFormat="1" applyFont="1" applyFill="1" applyAlignment="1">
      <alignment horizontal="center"/>
    </xf>
    <xf numFmtId="5" fontId="55" fillId="0" borderId="16" xfId="0" applyNumberFormat="1" applyFont="1" applyFill="1" applyBorder="1" applyProtection="1"/>
    <xf numFmtId="5" fontId="55" fillId="0" borderId="0" xfId="0" applyNumberFormat="1" applyFont="1" applyFill="1" applyBorder="1" applyProtection="1"/>
    <xf numFmtId="2" fontId="55" fillId="0" borderId="0" xfId="0" applyNumberFormat="1" applyFont="1" applyFill="1" applyProtection="1"/>
    <xf numFmtId="0" fontId="31" fillId="0" borderId="0" xfId="0" applyFont="1"/>
    <xf numFmtId="0" fontId="47" fillId="0" borderId="0" xfId="0" applyFont="1"/>
    <xf numFmtId="0" fontId="0" fillId="0" borderId="24" xfId="0" applyBorder="1"/>
    <xf numFmtId="2" fontId="0" fillId="0" borderId="24" xfId="0" applyNumberFormat="1" applyBorder="1"/>
    <xf numFmtId="0" fontId="31" fillId="0" borderId="24" xfId="0" applyFont="1" applyBorder="1"/>
    <xf numFmtId="0" fontId="57" fillId="0" borderId="0" xfId="0" applyFont="1"/>
    <xf numFmtId="2" fontId="56" fillId="0" borderId="0" xfId="0" applyNumberFormat="1" applyFont="1" applyAlignment="1">
      <alignment horizontal="center"/>
    </xf>
    <xf numFmtId="0" fontId="56" fillId="0" borderId="0" xfId="0" applyFont="1"/>
    <xf numFmtId="0" fontId="54" fillId="0" borderId="24" xfId="0" applyFont="1" applyBorder="1"/>
    <xf numFmtId="0" fontId="53" fillId="0" borderId="0" xfId="0" applyFont="1"/>
    <xf numFmtId="0" fontId="52" fillId="0" borderId="16" xfId="0" applyFont="1" applyBorder="1"/>
    <xf numFmtId="2" fontId="47" fillId="0" borderId="16" xfId="0" applyNumberFormat="1" applyFont="1" applyBorder="1"/>
    <xf numFmtId="0" fontId="51" fillId="0" borderId="16" xfId="0" applyFont="1" applyBorder="1"/>
    <xf numFmtId="2" fontId="47" fillId="0" borderId="0" xfId="0" applyNumberFormat="1" applyFont="1"/>
    <xf numFmtId="0" fontId="49" fillId="0" borderId="0" xfId="0" applyFont="1"/>
    <xf numFmtId="2" fontId="49" fillId="0" borderId="0" xfId="0" applyNumberFormat="1" applyFont="1"/>
    <xf numFmtId="167" fontId="50" fillId="0" borderId="0" xfId="0" applyNumberFormat="1" applyFont="1"/>
    <xf numFmtId="0" fontId="49" fillId="0" borderId="0" xfId="0" applyFont="1" applyAlignment="1">
      <alignment horizontal="left"/>
    </xf>
    <xf numFmtId="2" fontId="49" fillId="0" borderId="0" xfId="0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47" fillId="0" borderId="24" xfId="0" applyFont="1" applyBorder="1"/>
    <xf numFmtId="2" fontId="47" fillId="0" borderId="24" xfId="0" applyNumberFormat="1" applyFont="1" applyBorder="1"/>
    <xf numFmtId="0" fontId="32" fillId="0" borderId="0" xfId="0" applyFont="1"/>
    <xf numFmtId="0" fontId="32" fillId="0" borderId="16" xfId="0" applyFont="1" applyBorder="1"/>
    <xf numFmtId="2" fontId="0" fillId="0" borderId="16" xfId="0" applyNumberFormat="1" applyBorder="1"/>
    <xf numFmtId="0" fontId="0" fillId="0" borderId="16" xfId="0" applyBorder="1"/>
    <xf numFmtId="5" fontId="31" fillId="0" borderId="0" xfId="0" applyNumberFormat="1" applyFont="1"/>
    <xf numFmtId="167" fontId="55" fillId="0" borderId="0" xfId="9" applyNumberFormat="1" applyFont="1" applyAlignment="1">
      <alignment horizontal="right"/>
    </xf>
    <xf numFmtId="5" fontId="31" fillId="0" borderId="24" xfId="0" applyNumberFormat="1" applyFont="1" applyBorder="1"/>
    <xf numFmtId="167" fontId="70" fillId="0" borderId="24" xfId="9" applyNumberFormat="1" applyFont="1" applyBorder="1"/>
    <xf numFmtId="0" fontId="1" fillId="0" borderId="47" xfId="4" applyFont="1" applyBorder="1" applyAlignment="1">
      <alignment horizontal="center" vertical="center" wrapText="1"/>
    </xf>
    <xf numFmtId="10" fontId="4" fillId="0" borderId="48" xfId="4" applyNumberFormat="1" applyFill="1" applyBorder="1" applyAlignment="1">
      <alignment vertical="center" wrapText="1"/>
    </xf>
    <xf numFmtId="10" fontId="4" fillId="0" borderId="49" xfId="4" applyNumberFormat="1" applyFill="1" applyBorder="1" applyAlignment="1">
      <alignment vertical="center" wrapText="1"/>
    </xf>
    <xf numFmtId="165" fontId="4" fillId="0" borderId="48" xfId="4" applyNumberFormat="1" applyFill="1" applyBorder="1" applyAlignment="1">
      <alignment vertical="center" wrapText="1"/>
    </xf>
    <xf numFmtId="165" fontId="4" fillId="0" borderId="49" xfId="4" applyNumberFormat="1" applyFill="1" applyBorder="1" applyAlignment="1">
      <alignment vertical="center" wrapText="1"/>
    </xf>
    <xf numFmtId="0" fontId="44" fillId="12" borderId="52" xfId="0" applyFont="1" applyFill="1" applyBorder="1" applyAlignment="1">
      <alignment vertical="center"/>
    </xf>
    <xf numFmtId="0" fontId="43" fillId="12" borderId="52" xfId="0" applyFont="1" applyFill="1" applyBorder="1" applyAlignment="1">
      <alignment vertical="center"/>
    </xf>
    <xf numFmtId="0" fontId="0" fillId="11" borderId="51" xfId="0" applyFont="1" applyFill="1" applyBorder="1" applyAlignment="1">
      <alignment horizontal="center" wrapText="1"/>
    </xf>
    <xf numFmtId="166" fontId="0" fillId="7" borderId="0" xfId="7" applyFont="1" applyFill="1" applyBorder="1"/>
    <xf numFmtId="0" fontId="0" fillId="0" borderId="0" xfId="0" applyFill="1" applyBorder="1"/>
    <xf numFmtId="166" fontId="0" fillId="0" borderId="50" xfId="7" applyFont="1" applyFill="1" applyBorder="1"/>
    <xf numFmtId="166" fontId="0" fillId="0" borderId="0" xfId="7" applyFont="1" applyFill="1" applyBorder="1"/>
    <xf numFmtId="1" fontId="6" fillId="9" borderId="11" xfId="0" applyNumberFormat="1" applyFont="1" applyFill="1" applyBorder="1" applyAlignment="1">
      <alignment horizontal="center"/>
    </xf>
    <xf numFmtId="0" fontId="71" fillId="0" borderId="13" xfId="0" applyFont="1" applyBorder="1" applyAlignment="1">
      <alignment horizontal="center"/>
    </xf>
    <xf numFmtId="0" fontId="71" fillId="0" borderId="2" xfId="0" applyFont="1" applyBorder="1"/>
    <xf numFmtId="10" fontId="66" fillId="11" borderId="38" xfId="3" applyNumberFormat="1" applyFont="1" applyFill="1" applyBorder="1" applyAlignment="1">
      <alignment horizontal="center"/>
    </xf>
    <xf numFmtId="0" fontId="66" fillId="11" borderId="39" xfId="3" applyNumberFormat="1" applyFont="1" applyFill="1" applyBorder="1" applyAlignment="1"/>
    <xf numFmtId="164" fontId="66" fillId="11" borderId="39" xfId="3" applyNumberFormat="1" applyFont="1" applyFill="1" applyBorder="1" applyAlignment="1">
      <alignment horizontal="center"/>
    </xf>
    <xf numFmtId="9" fontId="66" fillId="11" borderId="39" xfId="3" applyNumberFormat="1" applyFont="1" applyFill="1" applyBorder="1" applyAlignment="1"/>
    <xf numFmtId="164" fontId="66" fillId="11" borderId="40" xfId="3" applyNumberFormat="1" applyFont="1" applyFill="1" applyBorder="1" applyAlignment="1">
      <alignment horizontal="center"/>
    </xf>
    <xf numFmtId="164" fontId="71" fillId="11" borderId="41" xfId="0" applyNumberFormat="1" applyFont="1" applyFill="1" applyBorder="1"/>
    <xf numFmtId="0" fontId="66" fillId="11" borderId="0" xfId="0" applyNumberFormat="1" applyFont="1" applyFill="1" applyBorder="1"/>
    <xf numFmtId="164" fontId="66" fillId="11" borderId="0" xfId="0" applyNumberFormat="1" applyFont="1" applyFill="1" applyBorder="1"/>
    <xf numFmtId="9" fontId="66" fillId="11" borderId="0" xfId="0" applyNumberFormat="1" applyFont="1" applyFill="1" applyBorder="1" applyAlignment="1"/>
    <xf numFmtId="164" fontId="66" fillId="11" borderId="42" xfId="3" applyNumberFormat="1" applyFont="1" applyFill="1" applyBorder="1" applyAlignment="1">
      <alignment horizontal="center"/>
    </xf>
    <xf numFmtId="8" fontId="66" fillId="11" borderId="43" xfId="0" applyNumberFormat="1" applyFont="1" applyFill="1" applyBorder="1"/>
    <xf numFmtId="0" fontId="66" fillId="11" borderId="16" xfId="0" applyNumberFormat="1" applyFont="1" applyFill="1" applyBorder="1"/>
    <xf numFmtId="8" fontId="66" fillId="11" borderId="16" xfId="0" applyNumberFormat="1" applyFont="1" applyFill="1" applyBorder="1"/>
    <xf numFmtId="8" fontId="66" fillId="11" borderId="44" xfId="0" applyNumberFormat="1" applyFont="1" applyFill="1" applyBorder="1"/>
    <xf numFmtId="0" fontId="66" fillId="11" borderId="45" xfId="0" applyFont="1" applyFill="1" applyBorder="1"/>
    <xf numFmtId="0" fontId="66" fillId="11" borderId="46" xfId="0" applyFont="1" applyFill="1" applyBorder="1"/>
    <xf numFmtId="164" fontId="66" fillId="11" borderId="37" xfId="0" applyNumberFormat="1" applyFont="1" applyFill="1" applyBorder="1"/>
    <xf numFmtId="10" fontId="66" fillId="0" borderId="11" xfId="2" applyNumberFormat="1" applyFont="1" applyFill="1" applyBorder="1"/>
    <xf numFmtId="10" fontId="66" fillId="0" borderId="11" xfId="0" applyNumberFormat="1" applyFont="1" applyBorder="1"/>
    <xf numFmtId="10" fontId="66" fillId="0" borderId="28" xfId="0" applyNumberFormat="1" applyFont="1" applyBorder="1"/>
    <xf numFmtId="44" fontId="66" fillId="0" borderId="5" xfId="2" applyFont="1" applyBorder="1"/>
    <xf numFmtId="44" fontId="66" fillId="0" borderId="6" xfId="2" applyFont="1" applyBorder="1"/>
    <xf numFmtId="164" fontId="72" fillId="0" borderId="6" xfId="2" applyNumberFormat="1" applyFont="1" applyFill="1" applyBorder="1"/>
    <xf numFmtId="164" fontId="71" fillId="0" borderId="17" xfId="0" applyNumberFormat="1" applyFont="1" applyBorder="1"/>
    <xf numFmtId="0" fontId="52" fillId="0" borderId="0" xfId="0" applyFont="1" applyBorder="1"/>
    <xf numFmtId="2" fontId="47" fillId="0" borderId="0" xfId="0" applyNumberFormat="1" applyFont="1" applyBorder="1"/>
    <xf numFmtId="0" fontId="51" fillId="0" borderId="0" xfId="0" applyFont="1" applyBorder="1"/>
    <xf numFmtId="5" fontId="50" fillId="0" borderId="0" xfId="2" applyNumberFormat="1" applyFont="1"/>
    <xf numFmtId="167" fontId="50" fillId="0" borderId="16" xfId="0" applyNumberFormat="1" applyFont="1" applyBorder="1"/>
    <xf numFmtId="164" fontId="73" fillId="8" borderId="6" xfId="2" applyNumberFormat="1" applyFont="1" applyFill="1" applyBorder="1"/>
    <xf numFmtId="5" fontId="55" fillId="0" borderId="24" xfId="0" applyNumberFormat="1" applyFont="1" applyFill="1" applyBorder="1" applyProtection="1"/>
    <xf numFmtId="169" fontId="55" fillId="0" borderId="24" xfId="0" applyNumberFormat="1" applyFont="1" applyFill="1" applyBorder="1"/>
    <xf numFmtId="44" fontId="5" fillId="0" borderId="0" xfId="2" applyFont="1" applyFill="1"/>
    <xf numFmtId="44" fontId="40" fillId="0" borderId="0" xfId="2" applyFont="1" applyFill="1"/>
    <xf numFmtId="44" fontId="40" fillId="0" borderId="16" xfId="2" applyFont="1" applyFill="1" applyBorder="1"/>
    <xf numFmtId="44" fontId="59" fillId="0" borderId="0" xfId="2" applyFont="1" applyFill="1"/>
    <xf numFmtId="44" fontId="55" fillId="0" borderId="0" xfId="2" applyFont="1" applyFill="1" applyBorder="1" applyAlignment="1">
      <alignment horizontal="center"/>
    </xf>
    <xf numFmtId="44" fontId="55" fillId="0" borderId="0" xfId="2" applyFont="1" applyFill="1"/>
    <xf numFmtId="44" fontId="55" fillId="0" borderId="0" xfId="2" applyFont="1" applyFill="1" applyProtection="1"/>
    <xf numFmtId="44" fontId="55" fillId="0" borderId="24" xfId="2" applyFont="1" applyFill="1" applyBorder="1" applyProtection="1"/>
    <xf numFmtId="44" fontId="55" fillId="0" borderId="16" xfId="2" applyFont="1" applyFill="1" applyBorder="1"/>
    <xf numFmtId="44" fontId="70" fillId="0" borderId="0" xfId="2" applyFont="1" applyFill="1"/>
    <xf numFmtId="0" fontId="56" fillId="0" borderId="0" xfId="0" applyNumberFormat="1" applyFont="1" applyAlignment="1">
      <alignment horizontal="center"/>
    </xf>
    <xf numFmtId="44" fontId="70" fillId="0" borderId="24" xfId="2" applyFont="1" applyBorder="1"/>
    <xf numFmtId="44" fontId="0" fillId="0" borderId="0" xfId="2" applyFont="1"/>
    <xf numFmtId="44" fontId="0" fillId="0" borderId="16" xfId="2" applyFont="1" applyBorder="1"/>
    <xf numFmtId="44" fontId="50" fillId="0" borderId="0" xfId="2" applyFont="1"/>
    <xf numFmtId="44" fontId="50" fillId="0" borderId="0" xfId="2" applyFont="1" applyAlignment="1">
      <alignment horizontal="right"/>
    </xf>
    <xf numFmtId="44" fontId="74" fillId="0" borderId="0" xfId="2" applyFont="1"/>
    <xf numFmtId="44" fontId="50" fillId="0" borderId="16" xfId="2" applyFont="1" applyBorder="1"/>
    <xf numFmtId="0" fontId="70" fillId="0" borderId="0" xfId="0" applyFont="1"/>
    <xf numFmtId="44" fontId="70" fillId="0" borderId="0" xfId="2" applyFont="1"/>
    <xf numFmtId="167" fontId="70" fillId="0" borderId="0" xfId="0" applyNumberFormat="1" applyFont="1"/>
    <xf numFmtId="0" fontId="6" fillId="9" borderId="54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164" fontId="66" fillId="9" borderId="32" xfId="2" applyNumberFormat="1" applyFont="1" applyFill="1" applyBorder="1"/>
    <xf numFmtId="164" fontId="10" fillId="9" borderId="32" xfId="0" applyNumberFormat="1" applyFont="1" applyFill="1" applyBorder="1"/>
    <xf numFmtId="164" fontId="10" fillId="9" borderId="32" xfId="2" applyNumberFormat="1" applyFont="1" applyFill="1" applyBorder="1"/>
    <xf numFmtId="164" fontId="66" fillId="9" borderId="32" xfId="0" applyNumberFormat="1" applyFont="1" applyFill="1" applyBorder="1"/>
    <xf numFmtId="0" fontId="10" fillId="9" borderId="32" xfId="0" applyFont="1" applyFill="1" applyBorder="1"/>
    <xf numFmtId="164" fontId="6" fillId="9" borderId="54" xfId="2" applyNumberFormat="1" applyFont="1" applyFill="1" applyBorder="1"/>
    <xf numFmtId="0" fontId="10" fillId="9" borderId="55" xfId="0" applyFont="1" applyFill="1" applyBorder="1"/>
    <xf numFmtId="0" fontId="18" fillId="3" borderId="3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164" fontId="20" fillId="3" borderId="14" xfId="2" applyNumberFormat="1" applyFont="1" applyFill="1" applyBorder="1"/>
    <xf numFmtId="0" fontId="20" fillId="3" borderId="14" xfId="0" applyFont="1" applyFill="1" applyBorder="1"/>
    <xf numFmtId="164" fontId="6" fillId="3" borderId="33" xfId="2" applyNumberFormat="1" applyFont="1" applyFill="1" applyBorder="1"/>
    <xf numFmtId="0" fontId="20" fillId="3" borderId="18" xfId="0" applyFont="1" applyFill="1" applyBorder="1"/>
    <xf numFmtId="0" fontId="18" fillId="8" borderId="57" xfId="0" applyFont="1" applyFill="1" applyBorder="1" applyAlignment="1">
      <alignment horizontal="center"/>
    </xf>
    <xf numFmtId="0" fontId="18" fillId="8" borderId="58" xfId="0" applyFont="1" applyFill="1" applyBorder="1" applyAlignment="1">
      <alignment horizontal="center"/>
    </xf>
    <xf numFmtId="164" fontId="66" fillId="8" borderId="58" xfId="2" applyNumberFormat="1" applyFont="1" applyFill="1" applyBorder="1"/>
    <xf numFmtId="164" fontId="20" fillId="8" borderId="58" xfId="2" applyNumberFormat="1" applyFont="1" applyFill="1" applyBorder="1"/>
    <xf numFmtId="0" fontId="20" fillId="8" borderId="58" xfId="0" applyFont="1" applyFill="1" applyBorder="1"/>
    <xf numFmtId="164" fontId="6" fillId="8" borderId="57" xfId="2" applyNumberFormat="1" applyFont="1" applyFill="1" applyBorder="1"/>
    <xf numFmtId="0" fontId="20" fillId="8" borderId="48" xfId="0" applyFont="1" applyFill="1" applyBorder="1"/>
    <xf numFmtId="10" fontId="71" fillId="8" borderId="56" xfId="3" applyNumberFormat="1" applyFont="1" applyFill="1" applyBorder="1" applyAlignment="1">
      <alignment horizontal="center"/>
    </xf>
    <xf numFmtId="164" fontId="11" fillId="9" borderId="9" xfId="2" applyNumberFormat="1" applyFont="1" applyFill="1" applyBorder="1"/>
    <xf numFmtId="0" fontId="6" fillId="8" borderId="57" xfId="0" applyFont="1" applyFill="1" applyBorder="1" applyAlignment="1">
      <alignment horizontal="center"/>
    </xf>
    <xf numFmtId="164" fontId="5" fillId="8" borderId="9" xfId="2" applyNumberFormat="1" applyFont="1" applyFill="1" applyBorder="1"/>
    <xf numFmtId="164" fontId="5" fillId="8" borderId="6" xfId="0" applyNumberFormat="1" applyFont="1" applyFill="1" applyBorder="1"/>
    <xf numFmtId="0" fontId="5" fillId="0" borderId="7" xfId="0" applyFont="1" applyFill="1" applyBorder="1"/>
    <xf numFmtId="0" fontId="75" fillId="0" borderId="0" xfId="0" applyFont="1" applyAlignment="1">
      <alignment vertical="center"/>
    </xf>
    <xf numFmtId="0" fontId="65" fillId="0" borderId="2" xfId="0" applyFont="1" applyFill="1" applyBorder="1"/>
    <xf numFmtId="0" fontId="66" fillId="0" borderId="2" xfId="0" applyFont="1" applyFill="1" applyBorder="1"/>
    <xf numFmtId="0" fontId="6" fillId="0" borderId="12" xfId="0" applyFont="1" applyBorder="1" applyAlignment="1">
      <alignment horizontal="center"/>
    </xf>
    <xf numFmtId="0" fontId="20" fillId="0" borderId="13" xfId="0" applyFont="1" applyBorder="1" applyAlignment="1"/>
    <xf numFmtId="0" fontId="20" fillId="0" borderId="33" xfId="0" applyFont="1" applyBorder="1" applyAlignment="1"/>
    <xf numFmtId="0" fontId="18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8" fillId="0" borderId="0" xfId="0" applyFont="1" applyBorder="1"/>
    <xf numFmtId="0" fontId="28" fillId="0" borderId="27" xfId="0" applyFont="1" applyBorder="1"/>
    <xf numFmtId="0" fontId="25" fillId="0" borderId="2" xfId="0" applyFont="1" applyBorder="1" applyAlignment="1">
      <alignment horizontal="center"/>
    </xf>
    <xf numFmtId="0" fontId="25" fillId="0" borderId="0" xfId="0" applyFont="1" applyBorder="1"/>
    <xf numFmtId="0" fontId="25" fillId="0" borderId="27" xfId="0" applyFont="1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61" fillId="0" borderId="0" xfId="0" applyNumberFormat="1" applyFont="1" applyFill="1" applyAlignment="1" applyProtection="1">
      <alignment horizontal="left"/>
    </xf>
    <xf numFmtId="169" fontId="52" fillId="0" borderId="0" xfId="0" applyNumberFormat="1" applyFont="1" applyFill="1" applyAlignment="1"/>
    <xf numFmtId="0" fontId="50" fillId="0" borderId="0" xfId="0" applyNumberFormat="1" applyFont="1" applyFill="1" applyAlignment="1" applyProtection="1">
      <alignment horizontal="left"/>
    </xf>
    <xf numFmtId="169" fontId="47" fillId="0" borderId="0" xfId="0" applyNumberFormat="1" applyFont="1" applyFill="1" applyAlignment="1"/>
    <xf numFmtId="49" fontId="42" fillId="12" borderId="53" xfId="0" applyNumberFormat="1" applyFont="1" applyFill="1" applyBorder="1" applyAlignment="1"/>
    <xf numFmtId="0" fontId="0" fillId="0" borderId="0" xfId="0" applyAlignment="1">
      <alignment vertical="top" wrapText="1"/>
    </xf>
  </cellXfs>
  <cellStyles count="12">
    <cellStyle name="Comma" xfId="1" builtinId="3"/>
    <cellStyle name="Comma 2" xfId="7" xr:uid="{00000000-0005-0000-0000-000001000000}"/>
    <cellStyle name="Currency" xfId="2" builtinId="4"/>
    <cellStyle name="Currency 2" xfId="9" xr:uid="{00000000-0005-0000-0000-000003000000}"/>
    <cellStyle name="Currency 3" xfId="11" xr:uid="{00000000-0005-0000-0000-000004000000}"/>
    <cellStyle name="Hyperlink" xfId="5" builtinId="8"/>
    <cellStyle name="Normal" xfId="0" builtinId="0"/>
    <cellStyle name="Normal 2" xfId="4" xr:uid="{00000000-0005-0000-0000-000007000000}"/>
    <cellStyle name="Normal 3" xfId="8" xr:uid="{00000000-0005-0000-0000-000008000000}"/>
    <cellStyle name="Normal 3 2" xfId="6" xr:uid="{00000000-0005-0000-0000-000009000000}"/>
    <cellStyle name="Normal 4" xfId="10" xr:uid="{00000000-0005-0000-0000-00000A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treasury.gov/open/pages/default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171</xdr:row>
      <xdr:rowOff>0</xdr:rowOff>
    </xdr:from>
    <xdr:to>
      <xdr:col>2</xdr:col>
      <xdr:colOff>400050</xdr:colOff>
      <xdr:row>172</xdr:row>
      <xdr:rowOff>114300</xdr:rowOff>
    </xdr:to>
    <xdr:pic>
      <xdr:nvPicPr>
        <xdr:cNvPr id="9249" name="Picture 1" descr="Open Gov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89175"/>
          <a:ext cx="1009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ederalreserve.gov/monetarypolicy/files/fomcprojtabl2016121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W274"/>
  <sheetViews>
    <sheetView tabSelected="1" zoomScaleNormal="100" workbookViewId="0"/>
  </sheetViews>
  <sheetFormatPr defaultColWidth="9.140625" defaultRowHeight="12.75" outlineLevelRow="1" outlineLevelCol="1"/>
  <cols>
    <col min="1" max="1" width="4.140625" style="109" customWidth="1"/>
    <col min="2" max="2" width="18.28515625" style="109" customWidth="1"/>
    <col min="3" max="5" width="12.7109375" style="109" customWidth="1"/>
    <col min="6" max="6" width="19" style="109" customWidth="1"/>
    <col min="7" max="7" width="2.7109375" style="109" customWidth="1"/>
    <col min="8" max="8" width="16.28515625" style="169" bestFit="1" customWidth="1"/>
    <col min="9" max="9" width="16" style="109" customWidth="1" outlineLevel="1"/>
    <col min="10" max="11" width="16.28515625" style="109" customWidth="1" outlineLevel="1"/>
    <col min="12" max="12" width="18" style="109" customWidth="1" outlineLevel="1"/>
    <col min="13" max="13" width="16" style="109" customWidth="1" outlineLevel="1"/>
    <col min="14" max="16" width="15.5703125" style="109" customWidth="1" outlineLevel="1"/>
    <col min="17" max="20" width="15.7109375" style="109" customWidth="1" outlineLevel="1"/>
    <col min="21" max="21" width="17" style="109" customWidth="1" outlineLevel="1"/>
    <col min="22" max="22" width="9.140625" style="109"/>
    <col min="23" max="23" width="18.42578125" style="109" customWidth="1"/>
    <col min="24" max="16384" width="9.140625" style="109"/>
  </cols>
  <sheetData>
    <row r="1" spans="2:22" s="18" customFormat="1" ht="13.5" thickBot="1">
      <c r="H1" s="180"/>
    </row>
    <row r="2" spans="2:22" s="19" customFormat="1" ht="13.5" thickTop="1">
      <c r="B2" s="435" t="s">
        <v>335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7"/>
    </row>
    <row r="3" spans="2:22" s="19" customFormat="1">
      <c r="B3" s="156"/>
      <c r="C3" s="157"/>
      <c r="D3" s="157"/>
      <c r="E3" s="157"/>
      <c r="F3" s="157"/>
      <c r="G3" s="157"/>
      <c r="H3" s="181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8"/>
    </row>
    <row r="4" spans="2:22" s="159" customFormat="1" ht="18">
      <c r="B4" s="438" t="s">
        <v>327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40"/>
    </row>
    <row r="5" spans="2:22" s="159" customFormat="1" ht="21">
      <c r="B5" s="438" t="s">
        <v>190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40"/>
    </row>
    <row r="6" spans="2:22" s="159" customFormat="1" ht="18">
      <c r="B6" s="438" t="s">
        <v>50</v>
      </c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40"/>
    </row>
    <row r="7" spans="2:22" s="20" customFormat="1" ht="15.75">
      <c r="B7" s="441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3"/>
    </row>
    <row r="8" spans="2:22" s="19" customFormat="1" ht="13.5" thickBot="1">
      <c r="B8" s="21"/>
      <c r="C8" s="22"/>
      <c r="D8" s="210" t="s">
        <v>201</v>
      </c>
      <c r="E8" s="23"/>
      <c r="F8" s="23"/>
      <c r="G8" s="23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5"/>
    </row>
    <row r="9" spans="2:22" s="27" customFormat="1" ht="15.75">
      <c r="B9" s="24" t="s">
        <v>1</v>
      </c>
      <c r="C9" s="25"/>
      <c r="D9" s="25"/>
      <c r="E9" s="25"/>
      <c r="F9" s="25"/>
      <c r="G9" s="25"/>
      <c r="H9" s="168"/>
      <c r="I9" s="422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20"/>
    </row>
    <row r="10" spans="2:22" s="30" customFormat="1" ht="14.25">
      <c r="B10" s="434" t="s">
        <v>43</v>
      </c>
      <c r="C10" s="432"/>
      <c r="D10" s="432"/>
      <c r="E10" s="432"/>
      <c r="F10" s="433"/>
      <c r="G10" s="29"/>
      <c r="H10" s="202" t="s">
        <v>197</v>
      </c>
      <c r="I10" s="424" t="s">
        <v>192</v>
      </c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2"/>
    </row>
    <row r="11" spans="2:22" s="34" customFormat="1">
      <c r="B11" s="28"/>
      <c r="C11" s="31"/>
      <c r="D11" s="31"/>
      <c r="E11" s="31"/>
      <c r="F11" s="31"/>
      <c r="G11" s="32"/>
      <c r="H11" s="400">
        <v>2019</v>
      </c>
      <c r="I11" s="415">
        <v>2020</v>
      </c>
      <c r="J11" s="409">
        <f t="shared" ref="J11:Q11" si="0">I11+1</f>
        <v>2021</v>
      </c>
      <c r="K11" s="33">
        <f t="shared" si="0"/>
        <v>2022</v>
      </c>
      <c r="L11" s="33">
        <f t="shared" si="0"/>
        <v>2023</v>
      </c>
      <c r="M11" s="33">
        <f t="shared" si="0"/>
        <v>2024</v>
      </c>
      <c r="N11" s="33">
        <f t="shared" si="0"/>
        <v>2025</v>
      </c>
      <c r="O11" s="33">
        <f t="shared" si="0"/>
        <v>2026</v>
      </c>
      <c r="P11" s="33">
        <f t="shared" si="0"/>
        <v>2027</v>
      </c>
      <c r="Q11" s="33">
        <f t="shared" si="0"/>
        <v>2028</v>
      </c>
      <c r="R11" s="33">
        <f>Q11+1</f>
        <v>2029</v>
      </c>
      <c r="S11" s="33">
        <f>R11+1</f>
        <v>2030</v>
      </c>
      <c r="T11" s="33">
        <f>S11+1</f>
        <v>2031</v>
      </c>
      <c r="U11" s="121">
        <f>T11+1</f>
        <v>2032</v>
      </c>
    </row>
    <row r="12" spans="2:22" s="34" customFormat="1">
      <c r="B12" s="35"/>
      <c r="C12" s="36"/>
      <c r="D12" s="36"/>
      <c r="E12" s="36"/>
      <c r="F12" s="36"/>
      <c r="G12" s="32"/>
      <c r="H12" s="401"/>
      <c r="I12" s="416"/>
      <c r="J12" s="410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122"/>
    </row>
    <row r="13" spans="2:22" s="30" customFormat="1">
      <c r="B13" s="346" t="s">
        <v>38</v>
      </c>
      <c r="C13" s="162"/>
      <c r="D13" s="43"/>
      <c r="E13" s="43"/>
      <c r="F13" s="44"/>
      <c r="G13" s="40"/>
      <c r="H13" s="402">
        <v>196645.67</v>
      </c>
      <c r="I13" s="417">
        <f>+H113*I116</f>
        <v>72712.260699999999</v>
      </c>
      <c r="J13" s="411">
        <f>+I113*J116</f>
        <v>31722.691653500005</v>
      </c>
      <c r="K13" s="41">
        <f t="shared" ref="K13:U13" si="1">+J113*K116</f>
        <v>57361.952223535016</v>
      </c>
      <c r="L13" s="41">
        <f t="shared" si="1"/>
        <v>51415.420745770367</v>
      </c>
      <c r="M13" s="41">
        <f t="shared" si="1"/>
        <v>45287.541093228072</v>
      </c>
      <c r="N13" s="41">
        <f t="shared" si="1"/>
        <v>38974.062126960358</v>
      </c>
      <c r="O13" s="41">
        <f t="shared" si="1"/>
        <v>32470.641443485954</v>
      </c>
      <c r="P13" s="41">
        <f t="shared" si="1"/>
        <v>25772.843487081929</v>
      </c>
      <c r="Q13" s="41">
        <f t="shared" si="1"/>
        <v>18876.13762369709</v>
      </c>
      <c r="R13" s="41">
        <f t="shared" si="1"/>
        <v>11775.896175713291</v>
      </c>
      <c r="S13" s="41">
        <f t="shared" si="1"/>
        <v>4467.3924167652367</v>
      </c>
      <c r="T13" s="41">
        <f t="shared" si="1"/>
        <v>-3054.2014741864023</v>
      </c>
      <c r="U13" s="41">
        <f t="shared" si="1"/>
        <v>-10793.816500349943</v>
      </c>
    </row>
    <row r="14" spans="2:22" s="30" customFormat="1" ht="15">
      <c r="B14" s="3" t="s">
        <v>212</v>
      </c>
      <c r="C14" s="43"/>
      <c r="D14" s="43"/>
      <c r="E14" s="43"/>
      <c r="F14" s="44"/>
      <c r="G14" s="42"/>
      <c r="H14" s="403"/>
      <c r="I14" s="418"/>
      <c r="J14" s="41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207"/>
    </row>
    <row r="15" spans="2:22" s="30" customFormat="1" ht="3.75" customHeight="1">
      <c r="B15" s="38"/>
      <c r="C15" s="43"/>
      <c r="D15" s="43"/>
      <c r="E15" s="43"/>
      <c r="F15" s="44"/>
      <c r="G15" s="42"/>
      <c r="H15" s="404"/>
      <c r="I15" s="418"/>
      <c r="J15" s="41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2:22" s="30" customFormat="1">
      <c r="B16" s="38" t="s">
        <v>8</v>
      </c>
      <c r="C16" s="43"/>
      <c r="D16" s="43"/>
      <c r="E16" s="43"/>
      <c r="F16" s="44"/>
      <c r="G16" s="42"/>
      <c r="H16" s="405">
        <v>0</v>
      </c>
      <c r="I16" s="418">
        <v>15000</v>
      </c>
      <c r="J16" s="41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2:23" s="30" customFormat="1" ht="4.5" customHeight="1">
      <c r="B17" s="38"/>
      <c r="C17" s="43"/>
      <c r="D17" s="43"/>
      <c r="E17" s="43"/>
      <c r="F17" s="44"/>
      <c r="G17" s="42"/>
      <c r="H17" s="404"/>
      <c r="I17" s="418"/>
      <c r="J17" s="41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68"/>
    </row>
    <row r="18" spans="2:23" s="30" customFormat="1">
      <c r="B18" s="38"/>
      <c r="C18" s="45"/>
      <c r="D18" s="45"/>
      <c r="E18" s="45"/>
      <c r="F18" s="45"/>
      <c r="G18" s="40"/>
      <c r="H18" s="406"/>
      <c r="I18" s="419"/>
      <c r="J18" s="412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23"/>
    </row>
    <row r="19" spans="2:23" s="114" customFormat="1">
      <c r="B19" s="3" t="s">
        <v>2</v>
      </c>
      <c r="C19" s="2"/>
      <c r="D19" s="2"/>
      <c r="E19" s="2"/>
      <c r="F19" s="2"/>
      <c r="G19" s="112"/>
      <c r="H19" s="407">
        <f t="shared" ref="H19:U19" si="2">SUM(H13:H18)</f>
        <v>196645.67</v>
      </c>
      <c r="I19" s="420">
        <f t="shared" si="2"/>
        <v>87712.260699999999</v>
      </c>
      <c r="J19" s="413">
        <f t="shared" si="2"/>
        <v>31722.691653500005</v>
      </c>
      <c r="K19" s="115">
        <f t="shared" si="2"/>
        <v>57361.952223535016</v>
      </c>
      <c r="L19" s="115">
        <f t="shared" si="2"/>
        <v>51415.420745770367</v>
      </c>
      <c r="M19" s="115">
        <f t="shared" si="2"/>
        <v>45287.541093228072</v>
      </c>
      <c r="N19" s="115">
        <f t="shared" si="2"/>
        <v>38974.062126960358</v>
      </c>
      <c r="O19" s="115">
        <f t="shared" si="2"/>
        <v>32470.641443485954</v>
      </c>
      <c r="P19" s="115">
        <f t="shared" si="2"/>
        <v>25772.843487081929</v>
      </c>
      <c r="Q19" s="115">
        <f t="shared" si="2"/>
        <v>18876.13762369709</v>
      </c>
      <c r="R19" s="115">
        <f t="shared" si="2"/>
        <v>11775.896175713291</v>
      </c>
      <c r="S19" s="115">
        <f t="shared" si="2"/>
        <v>4467.3924167652367</v>
      </c>
      <c r="T19" s="115">
        <f t="shared" si="2"/>
        <v>-3054.2014741864023</v>
      </c>
      <c r="U19" s="124">
        <f t="shared" si="2"/>
        <v>-10793.816500349943</v>
      </c>
    </row>
    <row r="20" spans="2:23" s="30" customFormat="1" ht="6" customHeight="1" thickBot="1">
      <c r="B20" s="47"/>
      <c r="C20" s="48"/>
      <c r="D20" s="48"/>
      <c r="E20" s="48"/>
      <c r="F20" s="48"/>
      <c r="G20" s="49"/>
      <c r="H20" s="408"/>
      <c r="I20" s="421"/>
      <c r="J20" s="414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125"/>
    </row>
    <row r="21" spans="2:23" s="30" customFormat="1">
      <c r="B21" s="51"/>
      <c r="C21" s="45"/>
      <c r="D21" s="45"/>
      <c r="E21" s="45"/>
      <c r="F21" s="45"/>
      <c r="G21" s="45"/>
      <c r="H21" s="168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126"/>
    </row>
    <row r="22" spans="2:23" s="52" customFormat="1" ht="15.75">
      <c r="B22" s="24" t="s">
        <v>0</v>
      </c>
      <c r="C22" s="25"/>
      <c r="D22" s="25"/>
      <c r="E22" s="25"/>
      <c r="F22" s="25"/>
      <c r="G22" s="25"/>
      <c r="H22" s="168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127"/>
    </row>
    <row r="23" spans="2:23" s="30" customFormat="1" ht="14.25">
      <c r="B23" s="431" t="s">
        <v>44</v>
      </c>
      <c r="C23" s="432"/>
      <c r="D23" s="432"/>
      <c r="E23" s="432"/>
      <c r="F23" s="433"/>
      <c r="G23" s="29"/>
      <c r="H23" s="170"/>
      <c r="I23" s="185" t="s">
        <v>192</v>
      </c>
      <c r="J23" s="160"/>
      <c r="K23" s="160"/>
      <c r="L23" s="160" t="s">
        <v>196</v>
      </c>
      <c r="M23" s="160"/>
      <c r="N23" s="160"/>
      <c r="O23" s="160"/>
      <c r="P23" s="160"/>
      <c r="Q23" s="160"/>
      <c r="R23" s="160"/>
      <c r="S23" s="160"/>
      <c r="T23" s="160"/>
      <c r="U23" s="160"/>
    </row>
    <row r="24" spans="2:23" s="34" customFormat="1">
      <c r="B24" s="35"/>
      <c r="C24" s="102"/>
      <c r="D24" s="102"/>
      <c r="E24" s="345">
        <v>2020</v>
      </c>
      <c r="F24" s="345" t="s">
        <v>329</v>
      </c>
      <c r="G24" s="32"/>
      <c r="H24" s="170">
        <f>H11</f>
        <v>2019</v>
      </c>
      <c r="I24" s="182">
        <f>I11</f>
        <v>2020</v>
      </c>
      <c r="J24" s="33">
        <f>I24+1</f>
        <v>2021</v>
      </c>
      <c r="K24" s="33">
        <f t="shared" ref="K24:U24" si="3">J24+1</f>
        <v>2022</v>
      </c>
      <c r="L24" s="33">
        <f t="shared" si="3"/>
        <v>2023</v>
      </c>
      <c r="M24" s="33">
        <f t="shared" si="3"/>
        <v>2024</v>
      </c>
      <c r="N24" s="33">
        <f t="shared" si="3"/>
        <v>2025</v>
      </c>
      <c r="O24" s="33">
        <f t="shared" si="3"/>
        <v>2026</v>
      </c>
      <c r="P24" s="33">
        <f t="shared" si="3"/>
        <v>2027</v>
      </c>
      <c r="Q24" s="33">
        <f t="shared" si="3"/>
        <v>2028</v>
      </c>
      <c r="R24" s="33">
        <f t="shared" si="3"/>
        <v>2029</v>
      </c>
      <c r="S24" s="33">
        <f t="shared" si="3"/>
        <v>2030</v>
      </c>
      <c r="T24" s="33">
        <f t="shared" si="3"/>
        <v>2031</v>
      </c>
      <c r="U24" s="33">
        <f t="shared" si="3"/>
        <v>2032</v>
      </c>
    </row>
    <row r="25" spans="2:23" s="34" customFormat="1">
      <c r="B25" s="35"/>
      <c r="C25" s="162"/>
      <c r="D25" s="162"/>
      <c r="E25" s="39">
        <f>I117</f>
        <v>0.02</v>
      </c>
      <c r="F25" s="39">
        <f>J117</f>
        <v>0.02</v>
      </c>
      <c r="G25" s="32"/>
      <c r="H25" s="171"/>
      <c r="I25" s="183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122"/>
    </row>
    <row r="26" spans="2:23" s="34" customFormat="1">
      <c r="B26" s="53"/>
      <c r="C26" s="54"/>
      <c r="D26" s="54"/>
      <c r="E26" s="54"/>
      <c r="F26" s="55"/>
      <c r="G26" s="32"/>
      <c r="H26" s="171"/>
      <c r="I26" s="183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122"/>
    </row>
    <row r="27" spans="2:23" s="34" customFormat="1" ht="15">
      <c r="B27" s="56" t="s">
        <v>3</v>
      </c>
      <c r="C27" s="36"/>
      <c r="D27" s="36"/>
      <c r="E27" s="36"/>
      <c r="F27" s="36"/>
      <c r="G27" s="32"/>
      <c r="H27" s="171"/>
      <c r="I27" s="183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122"/>
    </row>
    <row r="28" spans="2:23" s="34" customFormat="1" ht="6" customHeight="1">
      <c r="B28" s="57"/>
      <c r="C28" s="36"/>
      <c r="D28" s="36"/>
      <c r="E28" s="36"/>
      <c r="F28" s="36"/>
      <c r="G28" s="32"/>
      <c r="H28" s="171"/>
      <c r="I28" s="183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122"/>
    </row>
    <row r="29" spans="2:23" s="30" customFormat="1">
      <c r="B29" s="58" t="s">
        <v>33</v>
      </c>
      <c r="C29" s="36"/>
      <c r="D29" s="36"/>
      <c r="E29" s="36"/>
      <c r="F29" s="36"/>
      <c r="G29" s="40"/>
      <c r="H29" s="172"/>
      <c r="I29" s="184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68"/>
    </row>
    <row r="30" spans="2:23" s="30" customFormat="1" ht="6" customHeight="1">
      <c r="B30" s="38"/>
      <c r="C30" s="36"/>
      <c r="D30" s="36"/>
      <c r="E30" s="36"/>
      <c r="F30" s="36"/>
      <c r="G30" s="40"/>
      <c r="H30" s="172"/>
      <c r="I30" s="184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68"/>
    </row>
    <row r="31" spans="2:23" s="30" customFormat="1" outlineLevel="1">
      <c r="B31" s="59">
        <v>1</v>
      </c>
      <c r="C31" s="163" t="s">
        <v>193</v>
      </c>
      <c r="D31" s="61"/>
      <c r="E31" s="61"/>
      <c r="F31" s="62"/>
      <c r="G31" s="218"/>
      <c r="H31" s="174">
        <v>0</v>
      </c>
      <c r="I31" s="425">
        <v>0</v>
      </c>
      <c r="J31" s="64">
        <f t="shared" ref="J31:J43" si="4">I31*(1+$F$25)</f>
        <v>0</v>
      </c>
      <c r="K31" s="64">
        <f t="shared" ref="K31:T31" si="5">J31*(1+$F$25)</f>
        <v>0</v>
      </c>
      <c r="L31" s="64">
        <f t="shared" si="5"/>
        <v>0</v>
      </c>
      <c r="M31" s="64">
        <f t="shared" si="5"/>
        <v>0</v>
      </c>
      <c r="N31" s="64">
        <f t="shared" si="5"/>
        <v>0</v>
      </c>
      <c r="O31" s="64">
        <f t="shared" si="5"/>
        <v>0</v>
      </c>
      <c r="P31" s="64">
        <f t="shared" si="5"/>
        <v>0</v>
      </c>
      <c r="Q31" s="64">
        <f t="shared" si="5"/>
        <v>0</v>
      </c>
      <c r="R31" s="64">
        <f t="shared" si="5"/>
        <v>0</v>
      </c>
      <c r="S31" s="64">
        <f t="shared" si="5"/>
        <v>0</v>
      </c>
      <c r="T31" s="64">
        <f t="shared" si="5"/>
        <v>0</v>
      </c>
      <c r="U31" s="87">
        <f>T31*(1+$F$25)</f>
        <v>0</v>
      </c>
      <c r="W31" s="161"/>
    </row>
    <row r="32" spans="2:23" s="30" customFormat="1" outlineLevel="1">
      <c r="B32" s="59">
        <v>2</v>
      </c>
      <c r="C32" s="60" t="s">
        <v>184</v>
      </c>
      <c r="D32" s="61"/>
      <c r="E32" s="61"/>
      <c r="F32" s="62"/>
      <c r="G32" s="218"/>
      <c r="H32" s="174">
        <v>1395.03</v>
      </c>
      <c r="I32" s="425">
        <v>3000</v>
      </c>
      <c r="J32" s="64">
        <f t="shared" si="4"/>
        <v>3060</v>
      </c>
      <c r="K32" s="64">
        <f t="shared" ref="K32:U32" si="6">J32*(1+$F$25)</f>
        <v>3121.2000000000003</v>
      </c>
      <c r="L32" s="64">
        <f t="shared" si="6"/>
        <v>3183.6240000000003</v>
      </c>
      <c r="M32" s="64">
        <f t="shared" si="6"/>
        <v>3247.2964800000004</v>
      </c>
      <c r="N32" s="64">
        <f t="shared" si="6"/>
        <v>3312.2424096000004</v>
      </c>
      <c r="O32" s="64">
        <f t="shared" si="6"/>
        <v>3378.4872577920005</v>
      </c>
      <c r="P32" s="64">
        <f t="shared" si="6"/>
        <v>3446.0570029478404</v>
      </c>
      <c r="Q32" s="64">
        <f t="shared" si="6"/>
        <v>3514.9781430067974</v>
      </c>
      <c r="R32" s="64">
        <f t="shared" si="6"/>
        <v>3585.2777058669335</v>
      </c>
      <c r="S32" s="64">
        <f t="shared" si="6"/>
        <v>3656.9832599842721</v>
      </c>
      <c r="T32" s="64">
        <f t="shared" si="6"/>
        <v>3730.1229251839577</v>
      </c>
      <c r="U32" s="87">
        <f t="shared" si="6"/>
        <v>3804.7253836876371</v>
      </c>
    </row>
    <row r="33" spans="2:21" s="30" customFormat="1" outlineLevel="1">
      <c r="B33" s="59">
        <v>3</v>
      </c>
      <c r="C33" s="203" t="s">
        <v>311</v>
      </c>
      <c r="D33" s="61"/>
      <c r="E33" s="61"/>
      <c r="F33" s="62"/>
      <c r="G33" s="218"/>
      <c r="H33" s="174">
        <v>67767.34</v>
      </c>
      <c r="I33" s="425">
        <v>68000</v>
      </c>
      <c r="J33" s="64">
        <f t="shared" si="4"/>
        <v>69360</v>
      </c>
      <c r="K33" s="64">
        <f t="shared" ref="K33:U33" si="7">J33*(1+$F$25)</f>
        <v>70747.199999999997</v>
      </c>
      <c r="L33" s="64">
        <f t="shared" si="7"/>
        <v>72162.144</v>
      </c>
      <c r="M33" s="64">
        <f t="shared" si="7"/>
        <v>73605.386880000005</v>
      </c>
      <c r="N33" s="64">
        <f t="shared" si="7"/>
        <v>75077.494617600008</v>
      </c>
      <c r="O33" s="64">
        <f t="shared" si="7"/>
        <v>76579.044509952015</v>
      </c>
      <c r="P33" s="64">
        <f t="shared" si="7"/>
        <v>78110.625400151053</v>
      </c>
      <c r="Q33" s="64">
        <f t="shared" si="7"/>
        <v>79672.837908154077</v>
      </c>
      <c r="R33" s="64">
        <f t="shared" si="7"/>
        <v>81266.294666317161</v>
      </c>
      <c r="S33" s="64">
        <f t="shared" si="7"/>
        <v>82891.620559643503</v>
      </c>
      <c r="T33" s="64">
        <f t="shared" si="7"/>
        <v>84549.45297083637</v>
      </c>
      <c r="U33" s="87">
        <f t="shared" si="7"/>
        <v>86240.442030253093</v>
      </c>
    </row>
    <row r="34" spans="2:21" s="30" customFormat="1" outlineLevel="1">
      <c r="B34" s="59">
        <v>4</v>
      </c>
      <c r="C34" s="60" t="s">
        <v>19</v>
      </c>
      <c r="D34" s="61"/>
      <c r="E34" s="61"/>
      <c r="F34" s="62"/>
      <c r="G34" s="218"/>
      <c r="H34" s="174">
        <v>143790.41</v>
      </c>
      <c r="I34" s="425">
        <v>135000</v>
      </c>
      <c r="J34" s="64">
        <f t="shared" si="4"/>
        <v>137700</v>
      </c>
      <c r="K34" s="64">
        <f t="shared" ref="K34:U34" si="8">J34*(1+$F$25)</f>
        <v>140454</v>
      </c>
      <c r="L34" s="64">
        <f t="shared" si="8"/>
        <v>143263.08000000002</v>
      </c>
      <c r="M34" s="64">
        <f t="shared" si="8"/>
        <v>146128.34160000001</v>
      </c>
      <c r="N34" s="64">
        <f t="shared" si="8"/>
        <v>149050.90843200003</v>
      </c>
      <c r="O34" s="64">
        <f t="shared" si="8"/>
        <v>152031.92660064003</v>
      </c>
      <c r="P34" s="64">
        <f t="shared" si="8"/>
        <v>155072.56513265285</v>
      </c>
      <c r="Q34" s="64">
        <f t="shared" si="8"/>
        <v>158174.01643530591</v>
      </c>
      <c r="R34" s="64">
        <f t="shared" si="8"/>
        <v>161337.49676401203</v>
      </c>
      <c r="S34" s="64">
        <f t="shared" si="8"/>
        <v>164564.24669929227</v>
      </c>
      <c r="T34" s="64">
        <f t="shared" si="8"/>
        <v>167855.53163327812</v>
      </c>
      <c r="U34" s="87">
        <f t="shared" si="8"/>
        <v>171212.64226594369</v>
      </c>
    </row>
    <row r="35" spans="2:21" s="30" customFormat="1" outlineLevel="1">
      <c r="B35" s="59">
        <v>5</v>
      </c>
      <c r="C35" s="60" t="s">
        <v>6</v>
      </c>
      <c r="D35" s="61"/>
      <c r="E35" s="61"/>
      <c r="F35" s="62"/>
      <c r="G35" s="63"/>
      <c r="H35" s="174">
        <v>0</v>
      </c>
      <c r="I35" s="425">
        <v>5000</v>
      </c>
      <c r="J35" s="64">
        <f t="shared" si="4"/>
        <v>5100</v>
      </c>
      <c r="K35" s="64">
        <f t="shared" ref="K35:U35" si="9">J35*(1+$F$25)</f>
        <v>5202</v>
      </c>
      <c r="L35" s="64">
        <f t="shared" si="9"/>
        <v>5306.04</v>
      </c>
      <c r="M35" s="64">
        <f t="shared" si="9"/>
        <v>5412.1607999999997</v>
      </c>
      <c r="N35" s="64">
        <f t="shared" si="9"/>
        <v>5520.4040159999995</v>
      </c>
      <c r="O35" s="64">
        <f t="shared" si="9"/>
        <v>5630.8120963199999</v>
      </c>
      <c r="P35" s="64">
        <f t="shared" si="9"/>
        <v>5743.4283382464</v>
      </c>
      <c r="Q35" s="64">
        <f t="shared" si="9"/>
        <v>5858.2969050113279</v>
      </c>
      <c r="R35" s="64">
        <f t="shared" si="9"/>
        <v>5975.4628431115543</v>
      </c>
      <c r="S35" s="64">
        <f t="shared" si="9"/>
        <v>6094.9720999737856</v>
      </c>
      <c r="T35" s="64">
        <f t="shared" si="9"/>
        <v>6216.8715419732616</v>
      </c>
      <c r="U35" s="87">
        <f t="shared" si="9"/>
        <v>6341.2089728127266</v>
      </c>
    </row>
    <row r="36" spans="2:21" s="30" customFormat="1" outlineLevel="1">
      <c r="B36" s="59">
        <v>6</v>
      </c>
      <c r="C36" s="212" t="s">
        <v>203</v>
      </c>
      <c r="D36" s="61"/>
      <c r="E36" s="61"/>
      <c r="F36" s="62"/>
      <c r="G36" s="63"/>
      <c r="H36" s="174">
        <v>0</v>
      </c>
      <c r="I36" s="425">
        <v>5000</v>
      </c>
      <c r="J36" s="64">
        <f t="shared" si="4"/>
        <v>5100</v>
      </c>
      <c r="K36" s="64">
        <f t="shared" ref="K36:U36" si="10">J36*(1+$F$25)</f>
        <v>5202</v>
      </c>
      <c r="L36" s="64">
        <f t="shared" si="10"/>
        <v>5306.04</v>
      </c>
      <c r="M36" s="64">
        <f t="shared" si="10"/>
        <v>5412.1607999999997</v>
      </c>
      <c r="N36" s="64">
        <f t="shared" si="10"/>
        <v>5520.4040159999995</v>
      </c>
      <c r="O36" s="64">
        <f t="shared" si="10"/>
        <v>5630.8120963199999</v>
      </c>
      <c r="P36" s="64">
        <f t="shared" si="10"/>
        <v>5743.4283382464</v>
      </c>
      <c r="Q36" s="64">
        <f t="shared" si="10"/>
        <v>5858.2969050113279</v>
      </c>
      <c r="R36" s="64">
        <f t="shared" si="10"/>
        <v>5975.4628431115543</v>
      </c>
      <c r="S36" s="64">
        <f t="shared" si="10"/>
        <v>6094.9720999737856</v>
      </c>
      <c r="T36" s="64">
        <f t="shared" si="10"/>
        <v>6216.8715419732616</v>
      </c>
      <c r="U36" s="87">
        <f t="shared" si="10"/>
        <v>6341.2089728127266</v>
      </c>
    </row>
    <row r="37" spans="2:21" s="30" customFormat="1" outlineLevel="1">
      <c r="B37" s="59">
        <v>7</v>
      </c>
      <c r="C37" s="212" t="s">
        <v>312</v>
      </c>
      <c r="D37" s="62"/>
      <c r="E37" s="62"/>
      <c r="F37" s="62"/>
      <c r="G37" s="63"/>
      <c r="H37" s="174">
        <v>8234.48</v>
      </c>
      <c r="I37" s="425">
        <v>10000</v>
      </c>
      <c r="J37" s="64">
        <f t="shared" si="4"/>
        <v>10200</v>
      </c>
      <c r="K37" s="64">
        <f t="shared" ref="K37:U37" si="11">J37*(1+$F$25)</f>
        <v>10404</v>
      </c>
      <c r="L37" s="64">
        <f t="shared" si="11"/>
        <v>10612.08</v>
      </c>
      <c r="M37" s="64">
        <f t="shared" si="11"/>
        <v>10824.321599999999</v>
      </c>
      <c r="N37" s="64">
        <f t="shared" si="11"/>
        <v>11040.808031999999</v>
      </c>
      <c r="O37" s="64">
        <f t="shared" si="11"/>
        <v>11261.62419264</v>
      </c>
      <c r="P37" s="64">
        <f t="shared" si="11"/>
        <v>11486.8566764928</v>
      </c>
      <c r="Q37" s="64">
        <f t="shared" si="11"/>
        <v>11716.593810022656</v>
      </c>
      <c r="R37" s="64">
        <f t="shared" si="11"/>
        <v>11950.925686223109</v>
      </c>
      <c r="S37" s="64">
        <f t="shared" si="11"/>
        <v>12189.944199947571</v>
      </c>
      <c r="T37" s="64">
        <f t="shared" si="11"/>
        <v>12433.743083946523</v>
      </c>
      <c r="U37" s="87">
        <f t="shared" si="11"/>
        <v>12682.417945625453</v>
      </c>
    </row>
    <row r="38" spans="2:21" s="30" customFormat="1" outlineLevel="1">
      <c r="B38" s="59">
        <v>8</v>
      </c>
      <c r="C38" s="212" t="s">
        <v>319</v>
      </c>
      <c r="D38" s="62"/>
      <c r="E38" s="62"/>
      <c r="F38" s="62"/>
      <c r="G38" s="63"/>
      <c r="H38" s="174"/>
      <c r="I38" s="425">
        <v>0</v>
      </c>
      <c r="J38" s="64">
        <f t="shared" ref="J38" si="12">I38*(1+$F$25)</f>
        <v>0</v>
      </c>
      <c r="K38" s="64">
        <f t="shared" ref="K38" si="13">J38*(1+$F$25)</f>
        <v>0</v>
      </c>
      <c r="L38" s="64">
        <f t="shared" ref="L38" si="14">K38*(1+$F$25)</f>
        <v>0</v>
      </c>
      <c r="M38" s="64">
        <f t="shared" ref="M38" si="15">L38*(1+$F$25)</f>
        <v>0</v>
      </c>
      <c r="N38" s="64">
        <f t="shared" ref="N38" si="16">M38*(1+$F$25)</f>
        <v>0</v>
      </c>
      <c r="O38" s="64">
        <f t="shared" ref="O38" si="17">N38*(1+$F$25)</f>
        <v>0</v>
      </c>
      <c r="P38" s="64">
        <f t="shared" ref="P38" si="18">O38*(1+$F$25)</f>
        <v>0</v>
      </c>
      <c r="Q38" s="64">
        <f t="shared" ref="Q38" si="19">P38*(1+$F$25)</f>
        <v>0</v>
      </c>
      <c r="R38" s="64">
        <f t="shared" ref="R38" si="20">Q38*(1+$F$25)</f>
        <v>0</v>
      </c>
      <c r="S38" s="64">
        <f t="shared" ref="S38" si="21">R38*(1+$F$25)</f>
        <v>0</v>
      </c>
      <c r="T38" s="64">
        <f t="shared" ref="T38" si="22">S38*(1+$F$25)</f>
        <v>0</v>
      </c>
      <c r="U38" s="87">
        <f t="shared" ref="U38" si="23">T38*(1+$F$25)</f>
        <v>0</v>
      </c>
    </row>
    <row r="39" spans="2:21" s="30" customFormat="1" outlineLevel="1">
      <c r="B39" s="59">
        <v>9</v>
      </c>
      <c r="C39" s="163" t="s">
        <v>204</v>
      </c>
      <c r="D39" s="62"/>
      <c r="E39" s="62"/>
      <c r="F39" s="62"/>
      <c r="G39" s="218"/>
      <c r="H39" s="174">
        <v>23236.62</v>
      </c>
      <c r="I39" s="425">
        <v>25000</v>
      </c>
      <c r="J39" s="64">
        <f t="shared" si="4"/>
        <v>25500</v>
      </c>
      <c r="K39" s="64">
        <f t="shared" ref="K39:U39" si="24">J39*(1+$F$25)</f>
        <v>26010</v>
      </c>
      <c r="L39" s="64">
        <f t="shared" si="24"/>
        <v>26530.2</v>
      </c>
      <c r="M39" s="64">
        <f t="shared" si="24"/>
        <v>27060.804</v>
      </c>
      <c r="N39" s="64">
        <f t="shared" si="24"/>
        <v>27602.020080000002</v>
      </c>
      <c r="O39" s="64">
        <f t="shared" si="24"/>
        <v>28154.060481600001</v>
      </c>
      <c r="P39" s="64">
        <f t="shared" si="24"/>
        <v>28717.141691232002</v>
      </c>
      <c r="Q39" s="64">
        <f t="shared" si="24"/>
        <v>29291.484525056643</v>
      </c>
      <c r="R39" s="64">
        <f t="shared" si="24"/>
        <v>29877.314215557777</v>
      </c>
      <c r="S39" s="64">
        <f t="shared" si="24"/>
        <v>30474.860499868933</v>
      </c>
      <c r="T39" s="64">
        <f t="shared" si="24"/>
        <v>31084.357709866312</v>
      </c>
      <c r="U39" s="87">
        <f t="shared" si="24"/>
        <v>31706.044864063639</v>
      </c>
    </row>
    <row r="40" spans="2:21" s="30" customFormat="1" outlineLevel="1">
      <c r="B40" s="59">
        <v>10</v>
      </c>
      <c r="C40" s="212" t="s">
        <v>321</v>
      </c>
      <c r="D40" s="62"/>
      <c r="E40" s="62"/>
      <c r="F40" s="62"/>
      <c r="G40" s="218"/>
      <c r="H40" s="174">
        <v>0</v>
      </c>
      <c r="I40" s="425">
        <v>0</v>
      </c>
      <c r="J40" s="64">
        <f t="shared" ref="J40" si="25">I40*(1+$F$25)</f>
        <v>0</v>
      </c>
      <c r="K40" s="64">
        <f t="shared" ref="K40" si="26">J40*(1+$F$25)</f>
        <v>0</v>
      </c>
      <c r="L40" s="64">
        <f t="shared" ref="L40" si="27">K40*(1+$F$25)</f>
        <v>0</v>
      </c>
      <c r="M40" s="64">
        <f t="shared" ref="M40" si="28">L40*(1+$F$25)</f>
        <v>0</v>
      </c>
      <c r="N40" s="64">
        <f t="shared" ref="N40" si="29">M40*(1+$F$25)</f>
        <v>0</v>
      </c>
      <c r="O40" s="64">
        <f t="shared" ref="O40" si="30">N40*(1+$F$25)</f>
        <v>0</v>
      </c>
      <c r="P40" s="64">
        <f t="shared" ref="P40" si="31">O40*(1+$F$25)</f>
        <v>0</v>
      </c>
      <c r="Q40" s="64">
        <f t="shared" ref="Q40" si="32">P40*(1+$F$25)</f>
        <v>0</v>
      </c>
      <c r="R40" s="64">
        <f t="shared" ref="R40" si="33">Q40*(1+$F$25)</f>
        <v>0</v>
      </c>
      <c r="S40" s="64">
        <f t="shared" ref="S40" si="34">R40*(1+$F$25)</f>
        <v>0</v>
      </c>
      <c r="T40" s="64">
        <f t="shared" ref="T40" si="35">S40*(1+$F$25)</f>
        <v>0</v>
      </c>
      <c r="U40" s="87">
        <f t="shared" ref="U40" si="36">T40*(1+$F$25)</f>
        <v>0</v>
      </c>
    </row>
    <row r="41" spans="2:21" s="30" customFormat="1" outlineLevel="1">
      <c r="B41" s="59">
        <v>11</v>
      </c>
      <c r="C41" s="212" t="s">
        <v>47</v>
      </c>
      <c r="D41" s="62"/>
      <c r="E41" s="62"/>
      <c r="F41" s="62"/>
      <c r="G41" s="218"/>
      <c r="H41" s="174">
        <v>5519.11</v>
      </c>
      <c r="I41" s="425">
        <v>7500</v>
      </c>
      <c r="J41" s="64">
        <f t="shared" si="4"/>
        <v>7650</v>
      </c>
      <c r="K41" s="64">
        <f t="shared" ref="K41:U41" si="37">J41*(1+$F$25)</f>
        <v>7803</v>
      </c>
      <c r="L41" s="64">
        <f t="shared" si="37"/>
        <v>7959.06</v>
      </c>
      <c r="M41" s="64">
        <f t="shared" si="37"/>
        <v>8118.2412000000004</v>
      </c>
      <c r="N41" s="64">
        <f t="shared" si="37"/>
        <v>8280.6060240000006</v>
      </c>
      <c r="O41" s="64">
        <f t="shared" si="37"/>
        <v>8446.2181444800008</v>
      </c>
      <c r="P41" s="64">
        <f t="shared" si="37"/>
        <v>8615.1425073696009</v>
      </c>
      <c r="Q41" s="64">
        <f t="shared" si="37"/>
        <v>8787.4453575169937</v>
      </c>
      <c r="R41" s="64">
        <f t="shared" si="37"/>
        <v>8963.1942646673342</v>
      </c>
      <c r="S41" s="64">
        <f t="shared" si="37"/>
        <v>9142.4581499606811</v>
      </c>
      <c r="T41" s="64">
        <f t="shared" si="37"/>
        <v>9325.3073129598943</v>
      </c>
      <c r="U41" s="87">
        <f t="shared" si="37"/>
        <v>9511.8134592190927</v>
      </c>
    </row>
    <row r="42" spans="2:21" s="30" customFormat="1" outlineLevel="1">
      <c r="B42" s="59">
        <v>12</v>
      </c>
      <c r="C42" s="203" t="s">
        <v>46</v>
      </c>
      <c r="D42" s="62"/>
      <c r="E42" s="62"/>
      <c r="F42" s="62"/>
      <c r="G42" s="218"/>
      <c r="H42" s="174">
        <v>39158.21</v>
      </c>
      <c r="I42" s="425">
        <v>40000</v>
      </c>
      <c r="J42" s="64">
        <f t="shared" si="4"/>
        <v>40800</v>
      </c>
      <c r="K42" s="64">
        <f t="shared" ref="K42:U42" si="38">J42*(1+$F$25)</f>
        <v>41616</v>
      </c>
      <c r="L42" s="64">
        <f t="shared" si="38"/>
        <v>42448.32</v>
      </c>
      <c r="M42" s="64">
        <f t="shared" si="38"/>
        <v>43297.286399999997</v>
      </c>
      <c r="N42" s="64">
        <f t="shared" si="38"/>
        <v>44163.232127999996</v>
      </c>
      <c r="O42" s="64">
        <f t="shared" si="38"/>
        <v>45046.496770559999</v>
      </c>
      <c r="P42" s="64">
        <f t="shared" si="38"/>
        <v>45947.4267059712</v>
      </c>
      <c r="Q42" s="64">
        <f t="shared" si="38"/>
        <v>46866.375240090623</v>
      </c>
      <c r="R42" s="64">
        <f t="shared" si="38"/>
        <v>47803.702744892435</v>
      </c>
      <c r="S42" s="64">
        <f t="shared" si="38"/>
        <v>48759.776799790285</v>
      </c>
      <c r="T42" s="64">
        <f t="shared" si="38"/>
        <v>49734.972335786093</v>
      </c>
      <c r="U42" s="87">
        <f t="shared" si="38"/>
        <v>50729.671782501813</v>
      </c>
    </row>
    <row r="43" spans="2:21" s="30" customFormat="1" outlineLevel="1">
      <c r="B43" s="59">
        <v>13</v>
      </c>
      <c r="C43" s="203" t="s">
        <v>205</v>
      </c>
      <c r="D43" s="62"/>
      <c r="E43" s="62"/>
      <c r="F43" s="62"/>
      <c r="G43" s="63"/>
      <c r="H43" s="174">
        <v>16936.91</v>
      </c>
      <c r="I43" s="425">
        <v>23000</v>
      </c>
      <c r="J43" s="64">
        <f t="shared" si="4"/>
        <v>23460</v>
      </c>
      <c r="K43" s="64">
        <f t="shared" ref="K43:U45" si="39">J43*(1+$F$25)</f>
        <v>23929.200000000001</v>
      </c>
      <c r="L43" s="64">
        <f t="shared" si="39"/>
        <v>24407.784</v>
      </c>
      <c r="M43" s="64">
        <f t="shared" si="39"/>
        <v>24895.939679999999</v>
      </c>
      <c r="N43" s="64">
        <f t="shared" si="39"/>
        <v>25393.858473600001</v>
      </c>
      <c r="O43" s="64">
        <f t="shared" si="39"/>
        <v>25901.735643072003</v>
      </c>
      <c r="P43" s="64">
        <f t="shared" si="39"/>
        <v>26419.770355933444</v>
      </c>
      <c r="Q43" s="64">
        <f t="shared" si="39"/>
        <v>26948.165763052115</v>
      </c>
      <c r="R43" s="64">
        <f t="shared" si="39"/>
        <v>27487.129078313159</v>
      </c>
      <c r="S43" s="64">
        <f t="shared" si="39"/>
        <v>28036.871659879424</v>
      </c>
      <c r="T43" s="64">
        <f t="shared" si="39"/>
        <v>28597.609093077011</v>
      </c>
      <c r="U43" s="87">
        <f t="shared" si="39"/>
        <v>29169.561274938551</v>
      </c>
    </row>
    <row r="44" spans="2:21" s="30" customFormat="1" outlineLevel="1">
      <c r="B44" s="59">
        <v>14</v>
      </c>
      <c r="C44" s="203" t="s">
        <v>206</v>
      </c>
      <c r="D44" s="62"/>
      <c r="E44" s="62"/>
      <c r="F44" s="62"/>
      <c r="G44" s="63"/>
      <c r="H44" s="174">
        <v>22891.02</v>
      </c>
      <c r="I44" s="425">
        <v>24000</v>
      </c>
      <c r="J44" s="64">
        <f>I44*(1+$F$25)</f>
        <v>24480</v>
      </c>
      <c r="K44" s="64">
        <f t="shared" si="39"/>
        <v>24969.600000000002</v>
      </c>
      <c r="L44" s="64">
        <f t="shared" si="39"/>
        <v>25468.992000000002</v>
      </c>
      <c r="M44" s="64">
        <f t="shared" si="39"/>
        <v>25978.371840000003</v>
      </c>
      <c r="N44" s="64">
        <f t="shared" si="39"/>
        <v>26497.939276800003</v>
      </c>
      <c r="O44" s="64">
        <f t="shared" si="39"/>
        <v>27027.898062336004</v>
      </c>
      <c r="P44" s="64">
        <f t="shared" si="39"/>
        <v>27568.456023582723</v>
      </c>
      <c r="Q44" s="64">
        <f t="shared" si="39"/>
        <v>28119.825144054379</v>
      </c>
      <c r="R44" s="64">
        <f t="shared" si="39"/>
        <v>28682.221646935468</v>
      </c>
      <c r="S44" s="64">
        <f t="shared" si="39"/>
        <v>29255.866079874177</v>
      </c>
      <c r="T44" s="64">
        <f t="shared" si="39"/>
        <v>29840.983401471662</v>
      </c>
      <c r="U44" s="64">
        <f t="shared" si="39"/>
        <v>30437.803069501097</v>
      </c>
    </row>
    <row r="45" spans="2:21" s="30" customFormat="1" ht="15" outlineLevel="1">
      <c r="B45" s="59">
        <v>15</v>
      </c>
      <c r="C45" s="203" t="s">
        <v>207</v>
      </c>
      <c r="D45" s="62"/>
      <c r="E45" s="62"/>
      <c r="F45" s="62"/>
      <c r="G45" s="63"/>
      <c r="H45" s="423">
        <v>33782.86</v>
      </c>
      <c r="I45" s="187">
        <v>38000</v>
      </c>
      <c r="J45" s="15">
        <f>I45*(1+$F$25)</f>
        <v>38760</v>
      </c>
      <c r="K45" s="15">
        <f t="shared" si="39"/>
        <v>39535.199999999997</v>
      </c>
      <c r="L45" s="15">
        <f t="shared" si="39"/>
        <v>40325.903999999995</v>
      </c>
      <c r="M45" s="15">
        <f t="shared" si="39"/>
        <v>41132.422079999997</v>
      </c>
      <c r="N45" s="15">
        <f t="shared" si="39"/>
        <v>41955.070521599999</v>
      </c>
      <c r="O45" s="15">
        <f t="shared" si="39"/>
        <v>42794.171932031997</v>
      </c>
      <c r="P45" s="15">
        <f t="shared" si="39"/>
        <v>43650.055370672635</v>
      </c>
      <c r="Q45" s="15">
        <f t="shared" si="39"/>
        <v>44523.056478086088</v>
      </c>
      <c r="R45" s="15">
        <f t="shared" si="39"/>
        <v>45413.517607647809</v>
      </c>
      <c r="S45" s="15">
        <f t="shared" si="39"/>
        <v>46321.787959800764</v>
      </c>
      <c r="T45" s="15">
        <f t="shared" si="39"/>
        <v>47248.223718996778</v>
      </c>
      <c r="U45" s="15">
        <f t="shared" si="39"/>
        <v>48193.188193376714</v>
      </c>
    </row>
    <row r="46" spans="2:21" s="30" customFormat="1" outlineLevel="1">
      <c r="B46" s="67"/>
      <c r="C46" s="212"/>
      <c r="D46" s="36"/>
      <c r="E46" s="36"/>
      <c r="F46" s="36"/>
      <c r="G46" s="40"/>
      <c r="H46" s="172"/>
      <c r="I46" s="376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87"/>
    </row>
    <row r="47" spans="2:21" s="114" customFormat="1">
      <c r="B47" s="4"/>
      <c r="C47" s="1" t="s">
        <v>40</v>
      </c>
      <c r="D47" s="1"/>
      <c r="E47" s="1"/>
      <c r="F47" s="1"/>
      <c r="G47" s="112"/>
      <c r="H47" s="176">
        <f>SUM(H31:H46)</f>
        <v>362711.99</v>
      </c>
      <c r="I47" s="188">
        <f>SUM(I31:I46)</f>
        <v>383500</v>
      </c>
      <c r="J47" s="113">
        <f>SUM(J31:J46)</f>
        <v>391170</v>
      </c>
      <c r="K47" s="113">
        <f>SUM(K31:K46)</f>
        <v>398993.4</v>
      </c>
      <c r="L47" s="113">
        <f t="shared" ref="L47:U47" si="40">SUM(L31:L46)</f>
        <v>406973.26799999998</v>
      </c>
      <c r="M47" s="113">
        <f t="shared" si="40"/>
        <v>415112.73335999995</v>
      </c>
      <c r="N47" s="113">
        <f t="shared" si="40"/>
        <v>423414.98802720004</v>
      </c>
      <c r="O47" s="113">
        <f t="shared" si="40"/>
        <v>431883.28778774408</v>
      </c>
      <c r="P47" s="113">
        <f t="shared" si="40"/>
        <v>440520.953543499</v>
      </c>
      <c r="Q47" s="113">
        <f t="shared" si="40"/>
        <v>449331.37261436891</v>
      </c>
      <c r="R47" s="113">
        <f t="shared" si="40"/>
        <v>458318.00006665627</v>
      </c>
      <c r="S47" s="113">
        <f t="shared" si="40"/>
        <v>467484.36006798939</v>
      </c>
      <c r="T47" s="113">
        <f t="shared" si="40"/>
        <v>476834.04726934928</v>
      </c>
      <c r="U47" s="113">
        <f t="shared" si="40"/>
        <v>486370.72821473627</v>
      </c>
    </row>
    <row r="48" spans="2:21" s="30" customFormat="1" ht="6.75" customHeight="1">
      <c r="B48" s="38"/>
      <c r="C48" s="36"/>
      <c r="D48" s="36"/>
      <c r="E48" s="36"/>
      <c r="F48" s="36"/>
      <c r="G48" s="40"/>
      <c r="H48" s="172"/>
      <c r="I48" s="184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68"/>
    </row>
    <row r="49" spans="2:21" s="30" customFormat="1">
      <c r="B49" s="58" t="s">
        <v>30</v>
      </c>
      <c r="C49" s="36"/>
      <c r="D49" s="36"/>
      <c r="E49" s="36"/>
      <c r="F49" s="36"/>
      <c r="G49" s="40"/>
      <c r="H49" s="172"/>
      <c r="I49" s="184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68"/>
    </row>
    <row r="50" spans="2:21" s="30" customFormat="1" ht="7.5" customHeight="1">
      <c r="B50" s="38"/>
      <c r="C50" s="36"/>
      <c r="D50" s="36"/>
      <c r="E50" s="36"/>
      <c r="F50" s="36"/>
      <c r="G50" s="40"/>
      <c r="H50" s="172"/>
      <c r="I50" s="184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68"/>
    </row>
    <row r="51" spans="2:21" s="30" customFormat="1" ht="11.25" customHeight="1" outlineLevel="1">
      <c r="B51" s="65"/>
      <c r="C51" s="60" t="s">
        <v>31</v>
      </c>
      <c r="D51" s="62"/>
      <c r="E51" s="62"/>
      <c r="F51" s="62"/>
      <c r="G51" s="218"/>
      <c r="H51" s="204">
        <v>60000</v>
      </c>
      <c r="I51" s="425">
        <v>60000</v>
      </c>
      <c r="J51" s="64">
        <f t="shared" ref="J51:Q51" si="41">I51*(1+$F$25)</f>
        <v>61200</v>
      </c>
      <c r="K51" s="64">
        <f t="shared" si="41"/>
        <v>62424</v>
      </c>
      <c r="L51" s="64">
        <f t="shared" si="41"/>
        <v>63672.480000000003</v>
      </c>
      <c r="M51" s="64">
        <f t="shared" si="41"/>
        <v>64945.929600000003</v>
      </c>
      <c r="N51" s="64">
        <f t="shared" si="41"/>
        <v>66244.848192000005</v>
      </c>
      <c r="O51" s="64">
        <f t="shared" si="41"/>
        <v>67569.745155840006</v>
      </c>
      <c r="P51" s="64">
        <f t="shared" si="41"/>
        <v>68921.140058956807</v>
      </c>
      <c r="Q51" s="64">
        <f t="shared" si="41"/>
        <v>70299.562860135949</v>
      </c>
      <c r="R51" s="64">
        <f t="shared" ref="R51:U57" si="42">Q51*(1+$F$25)</f>
        <v>71705.554117338674</v>
      </c>
      <c r="S51" s="64">
        <f t="shared" si="42"/>
        <v>73139.665199685449</v>
      </c>
      <c r="T51" s="64">
        <f t="shared" si="42"/>
        <v>74602.458503679154</v>
      </c>
      <c r="U51" s="87">
        <f t="shared" si="42"/>
        <v>76094.507673752742</v>
      </c>
    </row>
    <row r="52" spans="2:21" s="30" customFormat="1" outlineLevel="1">
      <c r="B52" s="65"/>
      <c r="C52" s="60" t="s">
        <v>186</v>
      </c>
      <c r="D52" s="62"/>
      <c r="E52" s="62"/>
      <c r="F52" s="62"/>
      <c r="G52" s="218"/>
      <c r="H52" s="204">
        <v>10026</v>
      </c>
      <c r="I52" s="425">
        <v>20000</v>
      </c>
      <c r="J52" s="64">
        <f t="shared" ref="J52:Q55" si="43">I52*(1+$F$25)</f>
        <v>20400</v>
      </c>
      <c r="K52" s="64">
        <f t="shared" si="43"/>
        <v>20808</v>
      </c>
      <c r="L52" s="64">
        <f t="shared" si="43"/>
        <v>21224.16</v>
      </c>
      <c r="M52" s="64">
        <f t="shared" si="43"/>
        <v>21648.643199999999</v>
      </c>
      <c r="N52" s="64">
        <f t="shared" si="43"/>
        <v>22081.616063999998</v>
      </c>
      <c r="O52" s="64">
        <f t="shared" si="43"/>
        <v>22523.24838528</v>
      </c>
      <c r="P52" s="64">
        <f t="shared" si="43"/>
        <v>22973.7133529856</v>
      </c>
      <c r="Q52" s="64">
        <f t="shared" si="43"/>
        <v>23433.187620045312</v>
      </c>
      <c r="R52" s="64">
        <f t="shared" si="42"/>
        <v>23901.851372446217</v>
      </c>
      <c r="S52" s="64">
        <f t="shared" si="42"/>
        <v>24379.888399895142</v>
      </c>
      <c r="T52" s="64">
        <f t="shared" si="42"/>
        <v>24867.486167893047</v>
      </c>
      <c r="U52" s="87">
        <f t="shared" si="42"/>
        <v>25364.835891250907</v>
      </c>
    </row>
    <row r="53" spans="2:21" s="30" customFormat="1" outlineLevel="1">
      <c r="B53" s="65"/>
      <c r="C53" s="60" t="s">
        <v>185</v>
      </c>
      <c r="D53" s="62"/>
      <c r="E53" s="62"/>
      <c r="F53" s="62"/>
      <c r="G53" s="218"/>
      <c r="H53" s="204">
        <v>0</v>
      </c>
      <c r="I53" s="425">
        <v>5000</v>
      </c>
      <c r="J53" s="64">
        <f t="shared" si="43"/>
        <v>5100</v>
      </c>
      <c r="K53" s="64">
        <f t="shared" si="43"/>
        <v>5202</v>
      </c>
      <c r="L53" s="64">
        <f t="shared" si="43"/>
        <v>5306.04</v>
      </c>
      <c r="M53" s="64">
        <f t="shared" si="43"/>
        <v>5412.1607999999997</v>
      </c>
      <c r="N53" s="64">
        <f t="shared" si="43"/>
        <v>5520.4040159999995</v>
      </c>
      <c r="O53" s="64">
        <f t="shared" si="43"/>
        <v>5630.8120963199999</v>
      </c>
      <c r="P53" s="64">
        <f t="shared" si="43"/>
        <v>5743.4283382464</v>
      </c>
      <c r="Q53" s="64">
        <f t="shared" si="43"/>
        <v>5858.2969050113279</v>
      </c>
      <c r="R53" s="64">
        <f t="shared" si="42"/>
        <v>5975.4628431115543</v>
      </c>
      <c r="S53" s="64">
        <f t="shared" si="42"/>
        <v>6094.9720999737856</v>
      </c>
      <c r="T53" s="64">
        <f t="shared" si="42"/>
        <v>6216.8715419732616</v>
      </c>
      <c r="U53" s="87">
        <f t="shared" si="42"/>
        <v>6341.2089728127266</v>
      </c>
    </row>
    <row r="54" spans="2:21" s="30" customFormat="1" outlineLevel="1">
      <c r="B54" s="65"/>
      <c r="C54" s="8" t="s">
        <v>191</v>
      </c>
      <c r="D54" s="62"/>
      <c r="E54" s="62"/>
      <c r="F54" s="62"/>
      <c r="G54" s="218"/>
      <c r="H54" s="204">
        <v>16100</v>
      </c>
      <c r="I54" s="425">
        <v>25000</v>
      </c>
      <c r="J54" s="64">
        <f t="shared" si="43"/>
        <v>25500</v>
      </c>
      <c r="K54" s="64">
        <f t="shared" si="43"/>
        <v>26010</v>
      </c>
      <c r="L54" s="64">
        <f t="shared" si="43"/>
        <v>26530.2</v>
      </c>
      <c r="M54" s="64">
        <f t="shared" si="43"/>
        <v>27060.804</v>
      </c>
      <c r="N54" s="64">
        <f t="shared" si="43"/>
        <v>27602.020080000002</v>
      </c>
      <c r="O54" s="64">
        <f t="shared" si="43"/>
        <v>28154.060481600001</v>
      </c>
      <c r="P54" s="64">
        <f t="shared" si="43"/>
        <v>28717.141691232002</v>
      </c>
      <c r="Q54" s="64">
        <f t="shared" si="43"/>
        <v>29291.484525056643</v>
      </c>
      <c r="R54" s="64">
        <f t="shared" si="42"/>
        <v>29877.314215557777</v>
      </c>
      <c r="S54" s="64">
        <f t="shared" si="42"/>
        <v>30474.860499868933</v>
      </c>
      <c r="T54" s="64">
        <f t="shared" si="42"/>
        <v>31084.357709866312</v>
      </c>
      <c r="U54" s="87">
        <f t="shared" si="42"/>
        <v>31706.044864063639</v>
      </c>
    </row>
    <row r="55" spans="2:21" s="30" customFormat="1" outlineLevel="1">
      <c r="B55" s="65"/>
      <c r="C55" s="60" t="s">
        <v>187</v>
      </c>
      <c r="D55" s="62"/>
      <c r="E55" s="62"/>
      <c r="F55" s="62"/>
      <c r="G55" s="218"/>
      <c r="H55" s="204">
        <v>1084</v>
      </c>
      <c r="I55" s="425">
        <v>5000</v>
      </c>
      <c r="J55" s="64">
        <f t="shared" si="43"/>
        <v>5100</v>
      </c>
      <c r="K55" s="64">
        <f t="shared" si="43"/>
        <v>5202</v>
      </c>
      <c r="L55" s="64">
        <f t="shared" si="43"/>
        <v>5306.04</v>
      </c>
      <c r="M55" s="64">
        <f t="shared" si="43"/>
        <v>5412.1607999999997</v>
      </c>
      <c r="N55" s="64">
        <f t="shared" si="43"/>
        <v>5520.4040159999995</v>
      </c>
      <c r="O55" s="64">
        <f t="shared" si="43"/>
        <v>5630.8120963199999</v>
      </c>
      <c r="P55" s="64">
        <f t="shared" si="43"/>
        <v>5743.4283382464</v>
      </c>
      <c r="Q55" s="64">
        <f t="shared" si="43"/>
        <v>5858.2969050113279</v>
      </c>
      <c r="R55" s="64">
        <f t="shared" si="42"/>
        <v>5975.4628431115543</v>
      </c>
      <c r="S55" s="64">
        <f t="shared" si="42"/>
        <v>6094.9720999737856</v>
      </c>
      <c r="T55" s="64">
        <f t="shared" si="42"/>
        <v>6216.8715419732616</v>
      </c>
      <c r="U55" s="87">
        <f t="shared" si="42"/>
        <v>6341.2089728127266</v>
      </c>
    </row>
    <row r="56" spans="2:21" s="30" customFormat="1" outlineLevel="1">
      <c r="B56" s="65"/>
      <c r="C56" s="203" t="s">
        <v>210</v>
      </c>
      <c r="D56" s="62"/>
      <c r="E56" s="62"/>
      <c r="F56" s="62"/>
      <c r="G56" s="63"/>
      <c r="H56" s="204">
        <v>9419</v>
      </c>
      <c r="I56" s="425">
        <v>12000</v>
      </c>
      <c r="J56" s="64">
        <f t="shared" ref="J56:Q56" si="44">I56*(1+$F$25)</f>
        <v>12240</v>
      </c>
      <c r="K56" s="64">
        <f t="shared" si="44"/>
        <v>12484.800000000001</v>
      </c>
      <c r="L56" s="64">
        <f t="shared" si="44"/>
        <v>12734.496000000001</v>
      </c>
      <c r="M56" s="64">
        <f t="shared" si="44"/>
        <v>12989.185920000002</v>
      </c>
      <c r="N56" s="64">
        <f t="shared" si="44"/>
        <v>13248.969638400002</v>
      </c>
      <c r="O56" s="64">
        <f t="shared" si="44"/>
        <v>13513.949031168002</v>
      </c>
      <c r="P56" s="64">
        <f t="shared" si="44"/>
        <v>13784.228011791361</v>
      </c>
      <c r="Q56" s="64">
        <f t="shared" si="44"/>
        <v>14059.91257202719</v>
      </c>
      <c r="R56" s="64">
        <f t="shared" si="42"/>
        <v>14341.110823467734</v>
      </c>
      <c r="S56" s="64">
        <f t="shared" si="42"/>
        <v>14627.933039937088</v>
      </c>
      <c r="T56" s="64">
        <f t="shared" si="42"/>
        <v>14920.491700735831</v>
      </c>
      <c r="U56" s="87">
        <f t="shared" si="42"/>
        <v>15218.901534750548</v>
      </c>
    </row>
    <row r="57" spans="2:21" s="30" customFormat="1" outlineLevel="1">
      <c r="B57" s="65"/>
      <c r="C57" s="203" t="s">
        <v>199</v>
      </c>
      <c r="D57" s="62"/>
      <c r="E57" s="62"/>
      <c r="F57" s="62"/>
      <c r="G57" s="218"/>
      <c r="H57" s="204">
        <v>0</v>
      </c>
      <c r="I57" s="425">
        <v>6000</v>
      </c>
      <c r="J57" s="64">
        <f t="shared" ref="J57:Q57" si="45">I57*(1+$F$25)</f>
        <v>6120</v>
      </c>
      <c r="K57" s="64">
        <f t="shared" si="45"/>
        <v>6242.4000000000005</v>
      </c>
      <c r="L57" s="64">
        <f t="shared" si="45"/>
        <v>6367.2480000000005</v>
      </c>
      <c r="M57" s="64">
        <f t="shared" si="45"/>
        <v>6494.5929600000009</v>
      </c>
      <c r="N57" s="64">
        <f t="shared" si="45"/>
        <v>6624.4848192000009</v>
      </c>
      <c r="O57" s="64">
        <f t="shared" si="45"/>
        <v>6756.974515584001</v>
      </c>
      <c r="P57" s="64">
        <f t="shared" si="45"/>
        <v>6892.1140058956807</v>
      </c>
      <c r="Q57" s="64">
        <f t="shared" si="45"/>
        <v>7029.9562860135948</v>
      </c>
      <c r="R57" s="64">
        <f t="shared" si="42"/>
        <v>7170.555411733867</v>
      </c>
      <c r="S57" s="64">
        <f t="shared" si="42"/>
        <v>7313.9665199685442</v>
      </c>
      <c r="T57" s="64">
        <f t="shared" si="42"/>
        <v>7460.2458503679154</v>
      </c>
      <c r="U57" s="87">
        <f t="shared" si="42"/>
        <v>7609.4507673752742</v>
      </c>
    </row>
    <row r="58" spans="2:21" s="30" customFormat="1" outlineLevel="1">
      <c r="B58" s="65"/>
      <c r="C58" s="203" t="s">
        <v>313</v>
      </c>
      <c r="D58" s="62"/>
      <c r="E58" s="62"/>
      <c r="F58" s="62"/>
      <c r="G58" s="218"/>
      <c r="H58" s="204">
        <v>6236</v>
      </c>
      <c r="I58" s="425">
        <v>12500</v>
      </c>
      <c r="J58" s="64">
        <f t="shared" ref="J58:Q58" si="46">I58*(1+$F$25)</f>
        <v>12750</v>
      </c>
      <c r="K58" s="64">
        <f t="shared" si="46"/>
        <v>13005</v>
      </c>
      <c r="L58" s="64">
        <f t="shared" si="46"/>
        <v>13265.1</v>
      </c>
      <c r="M58" s="64">
        <f t="shared" si="46"/>
        <v>13530.402</v>
      </c>
      <c r="N58" s="64">
        <f t="shared" si="46"/>
        <v>13801.010040000001</v>
      </c>
      <c r="O58" s="64">
        <f t="shared" si="46"/>
        <v>14077.030240800001</v>
      </c>
      <c r="P58" s="64">
        <f t="shared" si="46"/>
        <v>14358.570845616001</v>
      </c>
      <c r="Q58" s="64">
        <f t="shared" si="46"/>
        <v>14645.742262528322</v>
      </c>
      <c r="R58" s="64">
        <f t="shared" ref="R58:U61" si="47">Q58*(1+$F$25)</f>
        <v>14938.657107778889</v>
      </c>
      <c r="S58" s="64">
        <f t="shared" si="47"/>
        <v>15237.430249934467</v>
      </c>
      <c r="T58" s="64">
        <f t="shared" si="47"/>
        <v>15542.178854933156</v>
      </c>
      <c r="U58" s="87">
        <f t="shared" si="47"/>
        <v>15853.022432031819</v>
      </c>
    </row>
    <row r="59" spans="2:21" s="30" customFormat="1" outlineLevel="1">
      <c r="B59" s="65"/>
      <c r="C59" s="203" t="s">
        <v>42</v>
      </c>
      <c r="D59" s="62"/>
      <c r="E59" s="62"/>
      <c r="F59" s="62"/>
      <c r="G59" s="218"/>
      <c r="H59" s="174">
        <v>38700</v>
      </c>
      <c r="I59" s="425">
        <v>38700</v>
      </c>
      <c r="J59" s="64">
        <v>38728</v>
      </c>
      <c r="K59" s="64">
        <v>38728</v>
      </c>
      <c r="L59" s="64">
        <v>38728</v>
      </c>
      <c r="M59" s="64">
        <v>38728</v>
      </c>
      <c r="N59" s="64">
        <v>38728</v>
      </c>
      <c r="O59" s="64">
        <v>38728</v>
      </c>
      <c r="P59" s="64">
        <v>38728</v>
      </c>
      <c r="Q59" s="64">
        <v>38728</v>
      </c>
      <c r="R59" s="64">
        <v>38728</v>
      </c>
      <c r="S59" s="64">
        <v>38728</v>
      </c>
      <c r="T59" s="64">
        <v>38728</v>
      </c>
      <c r="U59" s="64">
        <v>38728</v>
      </c>
    </row>
    <row r="60" spans="2:21" s="30" customFormat="1" outlineLevel="1">
      <c r="B60" s="59"/>
      <c r="C60" s="203" t="s">
        <v>209</v>
      </c>
      <c r="D60" s="62"/>
      <c r="E60" s="62"/>
      <c r="F60" s="62"/>
      <c r="G60" s="218"/>
      <c r="H60" s="174">
        <v>500</v>
      </c>
      <c r="I60" s="425">
        <v>1000</v>
      </c>
      <c r="J60" s="64">
        <f t="shared" ref="J60:Q60" si="48">I60*(1+$F$25)</f>
        <v>1020</v>
      </c>
      <c r="K60" s="64">
        <f t="shared" si="48"/>
        <v>1040.4000000000001</v>
      </c>
      <c r="L60" s="64">
        <f t="shared" si="48"/>
        <v>1061.2080000000001</v>
      </c>
      <c r="M60" s="64">
        <f t="shared" si="48"/>
        <v>1082.4321600000001</v>
      </c>
      <c r="N60" s="64">
        <f t="shared" si="48"/>
        <v>1104.0808032</v>
      </c>
      <c r="O60" s="64">
        <f t="shared" si="48"/>
        <v>1126.1624192639999</v>
      </c>
      <c r="P60" s="64">
        <f t="shared" si="48"/>
        <v>1148.68566764928</v>
      </c>
      <c r="Q60" s="64">
        <f t="shared" si="48"/>
        <v>1171.6593810022657</v>
      </c>
      <c r="R60" s="64">
        <f t="shared" si="47"/>
        <v>1195.0925686223111</v>
      </c>
      <c r="S60" s="64">
        <f t="shared" si="47"/>
        <v>1218.9944199947574</v>
      </c>
      <c r="T60" s="64">
        <f t="shared" si="47"/>
        <v>1243.3743083946526</v>
      </c>
      <c r="U60" s="87">
        <f t="shared" si="47"/>
        <v>1268.2417945625457</v>
      </c>
    </row>
    <row r="61" spans="2:21" s="19" customFormat="1" ht="15" outlineLevel="1">
      <c r="B61" s="59"/>
      <c r="C61" s="60" t="s">
        <v>188</v>
      </c>
      <c r="D61" s="62"/>
      <c r="E61" s="62"/>
      <c r="F61" s="62"/>
      <c r="G61" s="63"/>
      <c r="H61" s="175">
        <v>2408</v>
      </c>
      <c r="I61" s="187">
        <v>2500</v>
      </c>
      <c r="J61" s="15">
        <f t="shared" ref="J61:Q61" si="49">I61*(1+$F$25)</f>
        <v>2550</v>
      </c>
      <c r="K61" s="15">
        <f t="shared" si="49"/>
        <v>2601</v>
      </c>
      <c r="L61" s="15">
        <f t="shared" si="49"/>
        <v>2653.02</v>
      </c>
      <c r="M61" s="15">
        <f t="shared" si="49"/>
        <v>2706.0803999999998</v>
      </c>
      <c r="N61" s="15">
        <f t="shared" si="49"/>
        <v>2760.2020079999998</v>
      </c>
      <c r="O61" s="15">
        <f t="shared" si="49"/>
        <v>2815.40604816</v>
      </c>
      <c r="P61" s="15">
        <f t="shared" si="49"/>
        <v>2871.7141691232</v>
      </c>
      <c r="Q61" s="15">
        <f t="shared" si="49"/>
        <v>2929.148452505664</v>
      </c>
      <c r="R61" s="15">
        <f t="shared" si="47"/>
        <v>2987.7314215557772</v>
      </c>
      <c r="S61" s="15">
        <f t="shared" si="47"/>
        <v>3047.4860499868928</v>
      </c>
      <c r="T61" s="15">
        <f t="shared" si="47"/>
        <v>3108.4357709866308</v>
      </c>
      <c r="U61" s="16">
        <f t="shared" si="47"/>
        <v>3170.6044864063633</v>
      </c>
    </row>
    <row r="62" spans="2:21" s="114" customFormat="1">
      <c r="B62" s="4"/>
      <c r="C62" s="17" t="s">
        <v>40</v>
      </c>
      <c r="D62" s="1"/>
      <c r="E62" s="1"/>
      <c r="F62" s="1"/>
      <c r="G62" s="112"/>
      <c r="H62" s="176">
        <f t="shared" ref="H62:U62" si="50">SUM(H51:H61)</f>
        <v>144473</v>
      </c>
      <c r="I62" s="188">
        <f t="shared" si="50"/>
        <v>187700</v>
      </c>
      <c r="J62" s="113">
        <f t="shared" si="50"/>
        <v>190708</v>
      </c>
      <c r="K62" s="113">
        <f t="shared" si="50"/>
        <v>193747.59999999998</v>
      </c>
      <c r="L62" s="113">
        <f t="shared" si="50"/>
        <v>196847.992</v>
      </c>
      <c r="M62" s="113">
        <f t="shared" si="50"/>
        <v>200010.39184</v>
      </c>
      <c r="N62" s="113">
        <f t="shared" si="50"/>
        <v>203236.03967679999</v>
      </c>
      <c r="O62" s="113">
        <f t="shared" si="50"/>
        <v>206526.20047033601</v>
      </c>
      <c r="P62" s="113">
        <f t="shared" si="50"/>
        <v>209882.16447974273</v>
      </c>
      <c r="Q62" s="113">
        <f t="shared" si="50"/>
        <v>213305.24776933761</v>
      </c>
      <c r="R62" s="113">
        <f t="shared" si="50"/>
        <v>216796.79272472434</v>
      </c>
      <c r="S62" s="113">
        <f t="shared" si="50"/>
        <v>220358.16857921885</v>
      </c>
      <c r="T62" s="113">
        <f t="shared" si="50"/>
        <v>223990.77195080323</v>
      </c>
      <c r="U62" s="128">
        <f t="shared" si="50"/>
        <v>227696.0273898193</v>
      </c>
    </row>
    <row r="63" spans="2:21" s="30" customFormat="1">
      <c r="B63" s="58" t="s">
        <v>32</v>
      </c>
      <c r="C63" s="36"/>
      <c r="D63" s="36"/>
      <c r="E63" s="36"/>
      <c r="F63" s="36"/>
      <c r="G63" s="40"/>
      <c r="H63" s="172"/>
      <c r="I63" s="184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68"/>
    </row>
    <row r="64" spans="2:21" s="30" customFormat="1" ht="4.5" customHeight="1">
      <c r="B64" s="38"/>
      <c r="C64" s="36"/>
      <c r="D64" s="36"/>
      <c r="E64" s="36"/>
      <c r="F64" s="36"/>
      <c r="G64" s="40"/>
      <c r="H64" s="172"/>
      <c r="I64" s="184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68"/>
    </row>
    <row r="65" spans="2:21" s="30" customFormat="1" hidden="1" outlineLevel="1">
      <c r="B65" s="59"/>
      <c r="C65" s="60" t="s">
        <v>48</v>
      </c>
      <c r="D65" s="62"/>
      <c r="E65" s="62"/>
      <c r="F65" s="62"/>
      <c r="G65" s="63"/>
      <c r="H65" s="174">
        <v>0</v>
      </c>
      <c r="I65" s="186">
        <f t="shared" ref="I65:Q65" si="51">H65*(1+$F$25)</f>
        <v>0</v>
      </c>
      <c r="J65" s="64">
        <f t="shared" si="51"/>
        <v>0</v>
      </c>
      <c r="K65" s="64">
        <f t="shared" si="51"/>
        <v>0</v>
      </c>
      <c r="L65" s="64">
        <f t="shared" si="51"/>
        <v>0</v>
      </c>
      <c r="M65" s="64">
        <f t="shared" si="51"/>
        <v>0</v>
      </c>
      <c r="N65" s="64">
        <f t="shared" si="51"/>
        <v>0</v>
      </c>
      <c r="O65" s="64">
        <f t="shared" si="51"/>
        <v>0</v>
      </c>
      <c r="P65" s="64">
        <f t="shared" si="51"/>
        <v>0</v>
      </c>
      <c r="Q65" s="64">
        <f t="shared" si="51"/>
        <v>0</v>
      </c>
      <c r="R65" s="64">
        <f t="shared" ref="R65:U77" si="52">Q65*(1+$F$25)</f>
        <v>0</v>
      </c>
      <c r="S65" s="64">
        <f t="shared" si="52"/>
        <v>0</v>
      </c>
      <c r="T65" s="64">
        <f t="shared" si="52"/>
        <v>0</v>
      </c>
      <c r="U65" s="87">
        <f t="shared" si="52"/>
        <v>0</v>
      </c>
    </row>
    <row r="66" spans="2:21" s="30" customFormat="1" hidden="1" outlineLevel="1">
      <c r="B66" s="59"/>
      <c r="C66" s="60" t="s">
        <v>49</v>
      </c>
      <c r="D66" s="62"/>
      <c r="E66" s="62"/>
      <c r="F66" s="62"/>
      <c r="G66" s="63"/>
      <c r="H66" s="174">
        <v>0</v>
      </c>
      <c r="I66" s="186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87"/>
    </row>
    <row r="67" spans="2:21" s="30" customFormat="1" hidden="1" outlineLevel="1">
      <c r="B67" s="59"/>
      <c r="C67" s="60" t="s">
        <v>34</v>
      </c>
      <c r="D67" s="62"/>
      <c r="E67" s="62"/>
      <c r="F67" s="62"/>
      <c r="G67" s="63"/>
      <c r="H67" s="174">
        <v>0</v>
      </c>
      <c r="I67" s="186">
        <f t="shared" ref="I67:Q67" si="53">H67*(1+$F$25)</f>
        <v>0</v>
      </c>
      <c r="J67" s="64">
        <f t="shared" si="53"/>
        <v>0</v>
      </c>
      <c r="K67" s="64">
        <f t="shared" si="53"/>
        <v>0</v>
      </c>
      <c r="L67" s="64">
        <f t="shared" si="53"/>
        <v>0</v>
      </c>
      <c r="M67" s="64">
        <f t="shared" si="53"/>
        <v>0</v>
      </c>
      <c r="N67" s="64">
        <f t="shared" si="53"/>
        <v>0</v>
      </c>
      <c r="O67" s="64">
        <f t="shared" si="53"/>
        <v>0</v>
      </c>
      <c r="P67" s="64">
        <f t="shared" si="53"/>
        <v>0</v>
      </c>
      <c r="Q67" s="64">
        <f t="shared" si="53"/>
        <v>0</v>
      </c>
      <c r="R67" s="64">
        <f t="shared" si="52"/>
        <v>0</v>
      </c>
      <c r="S67" s="64">
        <f t="shared" si="52"/>
        <v>0</v>
      </c>
      <c r="T67" s="64">
        <f t="shared" si="52"/>
        <v>0</v>
      </c>
      <c r="U67" s="87">
        <f t="shared" si="52"/>
        <v>0</v>
      </c>
    </row>
    <row r="68" spans="2:21" s="30" customFormat="1" hidden="1" outlineLevel="1">
      <c r="B68" s="59"/>
      <c r="C68" s="60" t="s">
        <v>189</v>
      </c>
      <c r="D68" s="62"/>
      <c r="E68" s="62"/>
      <c r="F68" s="62"/>
      <c r="G68" s="63"/>
      <c r="H68" s="174">
        <v>0</v>
      </c>
      <c r="I68" s="186">
        <f t="shared" ref="I68:Q68" si="54">H68*(1+$F$25)</f>
        <v>0</v>
      </c>
      <c r="J68" s="64">
        <f t="shared" si="54"/>
        <v>0</v>
      </c>
      <c r="K68" s="64">
        <f t="shared" si="54"/>
        <v>0</v>
      </c>
      <c r="L68" s="64">
        <f t="shared" si="54"/>
        <v>0</v>
      </c>
      <c r="M68" s="64">
        <f t="shared" si="54"/>
        <v>0</v>
      </c>
      <c r="N68" s="64">
        <f t="shared" si="54"/>
        <v>0</v>
      </c>
      <c r="O68" s="64">
        <f t="shared" si="54"/>
        <v>0</v>
      </c>
      <c r="P68" s="64">
        <f t="shared" si="54"/>
        <v>0</v>
      </c>
      <c r="Q68" s="64">
        <f t="shared" si="54"/>
        <v>0</v>
      </c>
      <c r="R68" s="64">
        <f t="shared" si="52"/>
        <v>0</v>
      </c>
      <c r="S68" s="64">
        <f t="shared" si="52"/>
        <v>0</v>
      </c>
      <c r="T68" s="64">
        <f t="shared" si="52"/>
        <v>0</v>
      </c>
      <c r="U68" s="87">
        <f t="shared" si="52"/>
        <v>0</v>
      </c>
    </row>
    <row r="69" spans="2:21" s="30" customFormat="1" hidden="1" outlineLevel="1">
      <c r="B69" s="59"/>
      <c r="C69" s="60" t="s">
        <v>22</v>
      </c>
      <c r="D69" s="62"/>
      <c r="E69" s="62"/>
      <c r="F69" s="62"/>
      <c r="G69" s="63"/>
      <c r="H69" s="174">
        <v>0</v>
      </c>
      <c r="I69" s="186">
        <f t="shared" ref="I69:Q70" si="55">H69*(1+$F$25)</f>
        <v>0</v>
      </c>
      <c r="J69" s="64">
        <f t="shared" si="55"/>
        <v>0</v>
      </c>
      <c r="K69" s="64">
        <f t="shared" si="55"/>
        <v>0</v>
      </c>
      <c r="L69" s="64">
        <f t="shared" si="55"/>
        <v>0</v>
      </c>
      <c r="M69" s="64">
        <f t="shared" si="55"/>
        <v>0</v>
      </c>
      <c r="N69" s="64">
        <f t="shared" si="55"/>
        <v>0</v>
      </c>
      <c r="O69" s="64">
        <f t="shared" si="55"/>
        <v>0</v>
      </c>
      <c r="P69" s="64">
        <f t="shared" si="55"/>
        <v>0</v>
      </c>
      <c r="Q69" s="64">
        <f t="shared" si="55"/>
        <v>0</v>
      </c>
      <c r="R69" s="64">
        <f t="shared" si="52"/>
        <v>0</v>
      </c>
      <c r="S69" s="64">
        <f t="shared" si="52"/>
        <v>0</v>
      </c>
      <c r="T69" s="64">
        <f t="shared" si="52"/>
        <v>0</v>
      </c>
      <c r="U69" s="87">
        <f t="shared" si="52"/>
        <v>0</v>
      </c>
    </row>
    <row r="70" spans="2:21" s="30" customFormat="1" hidden="1" outlineLevel="1">
      <c r="B70" s="59"/>
      <c r="C70" s="60" t="s">
        <v>5</v>
      </c>
      <c r="D70" s="62"/>
      <c r="E70" s="62"/>
      <c r="F70" s="62"/>
      <c r="G70" s="63"/>
      <c r="H70" s="174">
        <v>0</v>
      </c>
      <c r="I70" s="186">
        <f t="shared" si="55"/>
        <v>0</v>
      </c>
      <c r="J70" s="64">
        <f t="shared" si="55"/>
        <v>0</v>
      </c>
      <c r="K70" s="64">
        <f t="shared" si="55"/>
        <v>0</v>
      </c>
      <c r="L70" s="64">
        <f t="shared" si="55"/>
        <v>0</v>
      </c>
      <c r="M70" s="64">
        <f t="shared" si="55"/>
        <v>0</v>
      </c>
      <c r="N70" s="64">
        <f t="shared" si="55"/>
        <v>0</v>
      </c>
      <c r="O70" s="64">
        <f t="shared" si="55"/>
        <v>0</v>
      </c>
      <c r="P70" s="64">
        <f t="shared" si="55"/>
        <v>0</v>
      </c>
      <c r="Q70" s="64">
        <f t="shared" si="55"/>
        <v>0</v>
      </c>
      <c r="R70" s="64">
        <f t="shared" si="52"/>
        <v>0</v>
      </c>
      <c r="S70" s="64">
        <f t="shared" si="52"/>
        <v>0</v>
      </c>
      <c r="T70" s="64">
        <f t="shared" si="52"/>
        <v>0</v>
      </c>
      <c r="U70" s="87">
        <f t="shared" si="52"/>
        <v>0</v>
      </c>
    </row>
    <row r="71" spans="2:21" s="30" customFormat="1" hidden="1" outlineLevel="1">
      <c r="B71" s="59"/>
      <c r="C71" s="60" t="s">
        <v>28</v>
      </c>
      <c r="D71" s="62"/>
      <c r="E71" s="62"/>
      <c r="F71" s="62"/>
      <c r="G71" s="63"/>
      <c r="H71" s="174">
        <v>0</v>
      </c>
      <c r="I71" s="186">
        <f t="shared" ref="I71:Q71" si="56">H71*(1+$F$25)</f>
        <v>0</v>
      </c>
      <c r="J71" s="64">
        <f t="shared" si="56"/>
        <v>0</v>
      </c>
      <c r="K71" s="64">
        <f t="shared" si="56"/>
        <v>0</v>
      </c>
      <c r="L71" s="64">
        <f t="shared" si="56"/>
        <v>0</v>
      </c>
      <c r="M71" s="64">
        <f t="shared" si="56"/>
        <v>0</v>
      </c>
      <c r="N71" s="64">
        <f t="shared" si="56"/>
        <v>0</v>
      </c>
      <c r="O71" s="64">
        <f t="shared" si="56"/>
        <v>0</v>
      </c>
      <c r="P71" s="64">
        <f t="shared" si="56"/>
        <v>0</v>
      </c>
      <c r="Q71" s="64">
        <f t="shared" si="56"/>
        <v>0</v>
      </c>
      <c r="R71" s="64">
        <f t="shared" si="52"/>
        <v>0</v>
      </c>
      <c r="S71" s="64">
        <f t="shared" si="52"/>
        <v>0</v>
      </c>
      <c r="T71" s="64">
        <f t="shared" si="52"/>
        <v>0</v>
      </c>
      <c r="U71" s="87">
        <f t="shared" si="52"/>
        <v>0</v>
      </c>
    </row>
    <row r="72" spans="2:21" s="30" customFormat="1" hidden="1" outlineLevel="1">
      <c r="B72" s="59"/>
      <c r="C72" s="60" t="s">
        <v>29</v>
      </c>
      <c r="D72" s="62"/>
      <c r="E72" s="62"/>
      <c r="F72" s="62"/>
      <c r="G72" s="63"/>
      <c r="H72" s="174">
        <v>0</v>
      </c>
      <c r="I72" s="186">
        <f t="shared" ref="I72:Q72" si="57">H72*(1+$F$25)</f>
        <v>0</v>
      </c>
      <c r="J72" s="64">
        <f t="shared" si="57"/>
        <v>0</v>
      </c>
      <c r="K72" s="64">
        <f t="shared" si="57"/>
        <v>0</v>
      </c>
      <c r="L72" s="64">
        <f t="shared" si="57"/>
        <v>0</v>
      </c>
      <c r="M72" s="64">
        <f t="shared" si="57"/>
        <v>0</v>
      </c>
      <c r="N72" s="64">
        <f t="shared" si="57"/>
        <v>0</v>
      </c>
      <c r="O72" s="64">
        <f t="shared" si="57"/>
        <v>0</v>
      </c>
      <c r="P72" s="64">
        <f t="shared" si="57"/>
        <v>0</v>
      </c>
      <c r="Q72" s="64">
        <f t="shared" si="57"/>
        <v>0</v>
      </c>
      <c r="R72" s="64">
        <f t="shared" si="52"/>
        <v>0</v>
      </c>
      <c r="S72" s="64">
        <f t="shared" si="52"/>
        <v>0</v>
      </c>
      <c r="T72" s="64">
        <f t="shared" si="52"/>
        <v>0</v>
      </c>
      <c r="U72" s="87">
        <f t="shared" si="52"/>
        <v>0</v>
      </c>
    </row>
    <row r="73" spans="2:21" s="30" customFormat="1" hidden="1" outlineLevel="1">
      <c r="B73" s="59"/>
      <c r="C73" s="60" t="s">
        <v>23</v>
      </c>
      <c r="D73" s="62"/>
      <c r="E73" s="62"/>
      <c r="F73" s="62"/>
      <c r="G73" s="63"/>
      <c r="H73" s="174">
        <v>0</v>
      </c>
      <c r="I73" s="186">
        <f t="shared" ref="I73:Q73" si="58">H73*(1+$F$25)</f>
        <v>0</v>
      </c>
      <c r="J73" s="64">
        <f t="shared" si="58"/>
        <v>0</v>
      </c>
      <c r="K73" s="64">
        <f t="shared" si="58"/>
        <v>0</v>
      </c>
      <c r="L73" s="64">
        <f t="shared" si="58"/>
        <v>0</v>
      </c>
      <c r="M73" s="64">
        <f t="shared" si="58"/>
        <v>0</v>
      </c>
      <c r="N73" s="64">
        <f t="shared" si="58"/>
        <v>0</v>
      </c>
      <c r="O73" s="64">
        <f t="shared" si="58"/>
        <v>0</v>
      </c>
      <c r="P73" s="64">
        <f t="shared" si="58"/>
        <v>0</v>
      </c>
      <c r="Q73" s="64">
        <f t="shared" si="58"/>
        <v>0</v>
      </c>
      <c r="R73" s="64">
        <f t="shared" si="52"/>
        <v>0</v>
      </c>
      <c r="S73" s="64">
        <f t="shared" si="52"/>
        <v>0</v>
      </c>
      <c r="T73" s="64">
        <f t="shared" si="52"/>
        <v>0</v>
      </c>
      <c r="U73" s="87">
        <f t="shared" si="52"/>
        <v>0</v>
      </c>
    </row>
    <row r="74" spans="2:21" s="30" customFormat="1" hidden="1" outlineLevel="1">
      <c r="B74" s="59"/>
      <c r="C74" s="60" t="s">
        <v>24</v>
      </c>
      <c r="D74" s="62"/>
      <c r="E74" s="62"/>
      <c r="F74" s="62"/>
      <c r="G74" s="63"/>
      <c r="H74" s="174">
        <v>0</v>
      </c>
      <c r="I74" s="186">
        <f t="shared" ref="I74:Q74" si="59">H74*(1+$F$25)</f>
        <v>0</v>
      </c>
      <c r="J74" s="64">
        <f t="shared" si="59"/>
        <v>0</v>
      </c>
      <c r="K74" s="64">
        <f t="shared" si="59"/>
        <v>0</v>
      </c>
      <c r="L74" s="64">
        <f t="shared" si="59"/>
        <v>0</v>
      </c>
      <c r="M74" s="64">
        <f t="shared" si="59"/>
        <v>0</v>
      </c>
      <c r="N74" s="64">
        <f t="shared" si="59"/>
        <v>0</v>
      </c>
      <c r="O74" s="64">
        <f t="shared" si="59"/>
        <v>0</v>
      </c>
      <c r="P74" s="64">
        <f t="shared" si="59"/>
        <v>0</v>
      </c>
      <c r="Q74" s="64">
        <f t="shared" si="59"/>
        <v>0</v>
      </c>
      <c r="R74" s="64">
        <f t="shared" si="52"/>
        <v>0</v>
      </c>
      <c r="S74" s="64">
        <f t="shared" si="52"/>
        <v>0</v>
      </c>
      <c r="T74" s="64">
        <f t="shared" si="52"/>
        <v>0</v>
      </c>
      <c r="U74" s="87">
        <f t="shared" si="52"/>
        <v>0</v>
      </c>
    </row>
    <row r="75" spans="2:21" s="30" customFormat="1" hidden="1" outlineLevel="1">
      <c r="B75" s="59"/>
      <c r="C75" s="60" t="s">
        <v>25</v>
      </c>
      <c r="D75" s="62"/>
      <c r="E75" s="62"/>
      <c r="F75" s="62"/>
      <c r="G75" s="63"/>
      <c r="H75" s="174">
        <v>0</v>
      </c>
      <c r="I75" s="186">
        <f t="shared" ref="I75:Q75" si="60">H75*(1+$F$25)</f>
        <v>0</v>
      </c>
      <c r="J75" s="64">
        <f t="shared" si="60"/>
        <v>0</v>
      </c>
      <c r="K75" s="64">
        <f t="shared" si="60"/>
        <v>0</v>
      </c>
      <c r="L75" s="64">
        <f t="shared" si="60"/>
        <v>0</v>
      </c>
      <c r="M75" s="64">
        <f t="shared" si="60"/>
        <v>0</v>
      </c>
      <c r="N75" s="64">
        <f t="shared" si="60"/>
        <v>0</v>
      </c>
      <c r="O75" s="64">
        <f t="shared" si="60"/>
        <v>0</v>
      </c>
      <c r="P75" s="64">
        <f t="shared" si="60"/>
        <v>0</v>
      </c>
      <c r="Q75" s="64">
        <f t="shared" si="60"/>
        <v>0</v>
      </c>
      <c r="R75" s="64">
        <f t="shared" si="52"/>
        <v>0</v>
      </c>
      <c r="S75" s="64">
        <f t="shared" si="52"/>
        <v>0</v>
      </c>
      <c r="T75" s="64">
        <f t="shared" si="52"/>
        <v>0</v>
      </c>
      <c r="U75" s="87">
        <f t="shared" si="52"/>
        <v>0</v>
      </c>
    </row>
    <row r="76" spans="2:21" s="30" customFormat="1" hidden="1" outlineLevel="1">
      <c r="B76" s="59"/>
      <c r="C76" s="60" t="s">
        <v>26</v>
      </c>
      <c r="D76" s="62"/>
      <c r="E76" s="62"/>
      <c r="F76" s="62"/>
      <c r="G76" s="63"/>
      <c r="H76" s="174">
        <v>0</v>
      </c>
      <c r="I76" s="186">
        <f t="shared" ref="I76:Q77" si="61">H76*(1+$F$25)</f>
        <v>0</v>
      </c>
      <c r="J76" s="64">
        <f t="shared" si="61"/>
        <v>0</v>
      </c>
      <c r="K76" s="64">
        <f t="shared" si="61"/>
        <v>0</v>
      </c>
      <c r="L76" s="64">
        <f t="shared" si="61"/>
        <v>0</v>
      </c>
      <c r="M76" s="64">
        <f t="shared" si="61"/>
        <v>0</v>
      </c>
      <c r="N76" s="64">
        <f t="shared" si="61"/>
        <v>0</v>
      </c>
      <c r="O76" s="64">
        <f t="shared" si="61"/>
        <v>0</v>
      </c>
      <c r="P76" s="64">
        <f t="shared" si="61"/>
        <v>0</v>
      </c>
      <c r="Q76" s="64">
        <f t="shared" si="61"/>
        <v>0</v>
      </c>
      <c r="R76" s="64">
        <f t="shared" si="52"/>
        <v>0</v>
      </c>
      <c r="S76" s="64">
        <f t="shared" si="52"/>
        <v>0</v>
      </c>
      <c r="T76" s="64">
        <f t="shared" si="52"/>
        <v>0</v>
      </c>
      <c r="U76" s="87">
        <f t="shared" si="52"/>
        <v>0</v>
      </c>
    </row>
    <row r="77" spans="2:21" s="19" customFormat="1" ht="15" hidden="1" outlineLevel="1">
      <c r="B77" s="59"/>
      <c r="C77" s="60" t="s">
        <v>188</v>
      </c>
      <c r="D77" s="62"/>
      <c r="E77" s="62"/>
      <c r="F77" s="62"/>
      <c r="G77" s="63"/>
      <c r="H77" s="175">
        <v>0</v>
      </c>
      <c r="I77" s="187">
        <f t="shared" si="61"/>
        <v>0</v>
      </c>
      <c r="J77" s="15">
        <f t="shared" si="61"/>
        <v>0</v>
      </c>
      <c r="K77" s="15">
        <f t="shared" si="61"/>
        <v>0</v>
      </c>
      <c r="L77" s="15">
        <f t="shared" si="61"/>
        <v>0</v>
      </c>
      <c r="M77" s="15">
        <f t="shared" si="61"/>
        <v>0</v>
      </c>
      <c r="N77" s="15">
        <f t="shared" si="61"/>
        <v>0</v>
      </c>
      <c r="O77" s="15">
        <f t="shared" si="61"/>
        <v>0</v>
      </c>
      <c r="P77" s="15">
        <f t="shared" si="61"/>
        <v>0</v>
      </c>
      <c r="Q77" s="15">
        <f t="shared" si="61"/>
        <v>0</v>
      </c>
      <c r="R77" s="15">
        <f t="shared" si="52"/>
        <v>0</v>
      </c>
      <c r="S77" s="15">
        <f t="shared" si="52"/>
        <v>0</v>
      </c>
      <c r="T77" s="15">
        <f t="shared" si="52"/>
        <v>0</v>
      </c>
      <c r="U77" s="16">
        <f t="shared" si="52"/>
        <v>0</v>
      </c>
    </row>
    <row r="78" spans="2:21" s="30" customFormat="1" collapsed="1">
      <c r="B78" s="58"/>
      <c r="C78" s="66" t="s">
        <v>40</v>
      </c>
      <c r="D78" s="36"/>
      <c r="E78" s="36"/>
      <c r="F78" s="36"/>
      <c r="G78" s="40"/>
      <c r="H78" s="172">
        <f t="shared" ref="H78:U78" si="62">SUM(H65:H77)</f>
        <v>0</v>
      </c>
      <c r="I78" s="184">
        <f t="shared" si="62"/>
        <v>0</v>
      </c>
      <c r="J78" s="41">
        <f t="shared" si="62"/>
        <v>0</v>
      </c>
      <c r="K78" s="41">
        <f t="shared" si="62"/>
        <v>0</v>
      </c>
      <c r="L78" s="41">
        <f t="shared" si="62"/>
        <v>0</v>
      </c>
      <c r="M78" s="41">
        <f t="shared" si="62"/>
        <v>0</v>
      </c>
      <c r="N78" s="41">
        <f t="shared" si="62"/>
        <v>0</v>
      </c>
      <c r="O78" s="41">
        <f t="shared" si="62"/>
        <v>0</v>
      </c>
      <c r="P78" s="41">
        <f t="shared" si="62"/>
        <v>0</v>
      </c>
      <c r="Q78" s="41">
        <f t="shared" si="62"/>
        <v>0</v>
      </c>
      <c r="R78" s="41">
        <f t="shared" si="62"/>
        <v>0</v>
      </c>
      <c r="S78" s="41">
        <f t="shared" si="62"/>
        <v>0</v>
      </c>
      <c r="T78" s="41">
        <f t="shared" si="62"/>
        <v>0</v>
      </c>
      <c r="U78" s="68">
        <f t="shared" si="62"/>
        <v>0</v>
      </c>
    </row>
    <row r="79" spans="2:21" s="30" customFormat="1" ht="6.75" customHeight="1">
      <c r="B79" s="38"/>
      <c r="C79" s="36"/>
      <c r="D79" s="36"/>
      <c r="E79" s="36"/>
      <c r="F79" s="36"/>
      <c r="G79" s="40"/>
      <c r="H79" s="172"/>
      <c r="I79" s="184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68"/>
    </row>
    <row r="80" spans="2:21" s="30" customFormat="1">
      <c r="B80" s="58" t="s">
        <v>41</v>
      </c>
      <c r="C80" s="36"/>
      <c r="D80" s="36"/>
      <c r="E80" s="36"/>
      <c r="F80" s="36"/>
      <c r="G80" s="40"/>
      <c r="H80" s="172">
        <v>0</v>
      </c>
      <c r="I80" s="184">
        <f t="shared" ref="I80:Q80" si="63">H80*(1+$F$25)</f>
        <v>0</v>
      </c>
      <c r="J80" s="41">
        <f t="shared" si="63"/>
        <v>0</v>
      </c>
      <c r="K80" s="41">
        <f t="shared" si="63"/>
        <v>0</v>
      </c>
      <c r="L80" s="41">
        <f t="shared" si="63"/>
        <v>0</v>
      </c>
      <c r="M80" s="41">
        <f t="shared" si="63"/>
        <v>0</v>
      </c>
      <c r="N80" s="41">
        <f t="shared" si="63"/>
        <v>0</v>
      </c>
      <c r="O80" s="41">
        <f t="shared" si="63"/>
        <v>0</v>
      </c>
      <c r="P80" s="41">
        <f t="shared" si="63"/>
        <v>0</v>
      </c>
      <c r="Q80" s="41">
        <f t="shared" si="63"/>
        <v>0</v>
      </c>
      <c r="R80" s="41">
        <f>Q80*(1+$F$25)</f>
        <v>0</v>
      </c>
      <c r="S80" s="41">
        <f>R80*(1+$F$25)</f>
        <v>0</v>
      </c>
      <c r="T80" s="41">
        <f>S80*(1+$F$25)</f>
        <v>0</v>
      </c>
      <c r="U80" s="68">
        <f>T80*(1+$F$25)</f>
        <v>0</v>
      </c>
    </row>
    <row r="81" spans="2:23" s="30" customFormat="1" ht="6.75" customHeight="1">
      <c r="B81" s="69"/>
      <c r="C81" s="54"/>
      <c r="D81" s="54"/>
      <c r="E81" s="54"/>
      <c r="F81" s="55"/>
      <c r="G81" s="40"/>
      <c r="H81" s="172"/>
      <c r="I81" s="184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68"/>
    </row>
    <row r="82" spans="2:23" s="114" customFormat="1">
      <c r="B82" s="5"/>
      <c r="C82" s="17" t="s">
        <v>7</v>
      </c>
      <c r="D82" s="2"/>
      <c r="E82" s="2"/>
      <c r="F82" s="2"/>
      <c r="G82" s="2"/>
      <c r="H82" s="116">
        <f t="shared" ref="H82:U82" si="64">SUM(H47+H62+H78+H80)</f>
        <v>507184.99</v>
      </c>
      <c r="I82" s="116">
        <f t="shared" si="64"/>
        <v>571200</v>
      </c>
      <c r="J82" s="116">
        <f t="shared" si="64"/>
        <v>581878</v>
      </c>
      <c r="K82" s="116">
        <f t="shared" si="64"/>
        <v>592741</v>
      </c>
      <c r="L82" s="116">
        <f t="shared" si="64"/>
        <v>603821.26</v>
      </c>
      <c r="M82" s="116">
        <f t="shared" si="64"/>
        <v>615123.12519999989</v>
      </c>
      <c r="N82" s="116">
        <f t="shared" si="64"/>
        <v>626651.02770400001</v>
      </c>
      <c r="O82" s="116">
        <f t="shared" si="64"/>
        <v>638409.48825808009</v>
      </c>
      <c r="P82" s="116">
        <f t="shared" si="64"/>
        <v>650403.11802324175</v>
      </c>
      <c r="Q82" s="116">
        <f t="shared" si="64"/>
        <v>662636.62038370653</v>
      </c>
      <c r="R82" s="116">
        <f t="shared" si="64"/>
        <v>675114.79279138055</v>
      </c>
      <c r="S82" s="116">
        <f t="shared" si="64"/>
        <v>687842.52864720824</v>
      </c>
      <c r="T82" s="116">
        <f t="shared" si="64"/>
        <v>700824.81922015245</v>
      </c>
      <c r="U82" s="117">
        <f t="shared" si="64"/>
        <v>714066.7556045556</v>
      </c>
      <c r="W82" s="114" t="s">
        <v>198</v>
      </c>
    </row>
    <row r="83" spans="2:23" s="30" customFormat="1" ht="13.5" thickBot="1">
      <c r="B83" s="38"/>
      <c r="C83" s="66" t="s">
        <v>9</v>
      </c>
      <c r="D83" s="45"/>
      <c r="E83" s="45"/>
      <c r="F83" s="45"/>
      <c r="G83" s="45"/>
      <c r="H83" s="191">
        <v>0</v>
      </c>
      <c r="I83" s="72">
        <v>0</v>
      </c>
      <c r="J83" s="72">
        <f t="shared" ref="J83:Q83" si="65">10%*J82</f>
        <v>58187.8</v>
      </c>
      <c r="K83" s="72">
        <f t="shared" si="65"/>
        <v>59274.100000000006</v>
      </c>
      <c r="L83" s="72">
        <f t="shared" si="65"/>
        <v>60382.126000000004</v>
      </c>
      <c r="M83" s="72">
        <f t="shared" si="65"/>
        <v>61512.312519999992</v>
      </c>
      <c r="N83" s="72">
        <f t="shared" si="65"/>
        <v>62665.102770400001</v>
      </c>
      <c r="O83" s="72">
        <f t="shared" si="65"/>
        <v>63840.948825808009</v>
      </c>
      <c r="P83" s="72">
        <f t="shared" si="65"/>
        <v>65040.311802324177</v>
      </c>
      <c r="Q83" s="72">
        <f t="shared" si="65"/>
        <v>66263.662038370661</v>
      </c>
      <c r="R83" s="72">
        <f>10%*R82</f>
        <v>67511.479279138061</v>
      </c>
      <c r="S83" s="72">
        <f>10%*S82</f>
        <v>68784.252864720824</v>
      </c>
      <c r="T83" s="72">
        <f>10%*T82</f>
        <v>70082.481922015242</v>
      </c>
      <c r="U83" s="73">
        <f>10%*U82</f>
        <v>71406.675560455566</v>
      </c>
      <c r="W83" s="161">
        <f>SUM(I83:U83)</f>
        <v>774951.25358323252</v>
      </c>
    </row>
    <row r="84" spans="2:23" s="114" customFormat="1" ht="15.75" thickTop="1">
      <c r="B84" s="3"/>
      <c r="C84" s="17" t="s">
        <v>10</v>
      </c>
      <c r="D84" s="2"/>
      <c r="E84" s="2"/>
      <c r="F84" s="2"/>
      <c r="G84" s="2"/>
      <c r="H84" s="118">
        <f t="shared" ref="H84:Q84" si="66">SUM(H82:H83)</f>
        <v>507184.99</v>
      </c>
      <c r="I84" s="118">
        <f t="shared" si="66"/>
        <v>571200</v>
      </c>
      <c r="J84" s="118">
        <f t="shared" si="66"/>
        <v>640065.80000000005</v>
      </c>
      <c r="K84" s="118">
        <f t="shared" si="66"/>
        <v>652015.1</v>
      </c>
      <c r="L84" s="118">
        <f t="shared" si="66"/>
        <v>664203.38600000006</v>
      </c>
      <c r="M84" s="118">
        <f t="shared" si="66"/>
        <v>676635.43771999993</v>
      </c>
      <c r="N84" s="118">
        <f t="shared" si="66"/>
        <v>689316.13047440001</v>
      </c>
      <c r="O84" s="118">
        <f t="shared" si="66"/>
        <v>702250.4370838881</v>
      </c>
      <c r="P84" s="118">
        <f t="shared" si="66"/>
        <v>715443.42982556589</v>
      </c>
      <c r="Q84" s="118">
        <f t="shared" si="66"/>
        <v>728900.28242207714</v>
      </c>
      <c r="R84" s="118">
        <f>SUM(R82:R83)</f>
        <v>742626.27207051858</v>
      </c>
      <c r="S84" s="118">
        <f>SUM(S82:S83)</f>
        <v>756626.78151192912</v>
      </c>
      <c r="T84" s="118">
        <f>SUM(T82:T83)</f>
        <v>770907.30114216765</v>
      </c>
      <c r="U84" s="119">
        <f>SUM(U82:U83)</f>
        <v>785473.43116501113</v>
      </c>
      <c r="W84" s="199">
        <f>SUM(I96:U96)</f>
        <v>0</v>
      </c>
    </row>
    <row r="85" spans="2:23" s="30" customFormat="1">
      <c r="B85" s="69"/>
      <c r="C85" s="45"/>
      <c r="D85" s="45"/>
      <c r="E85" s="45"/>
      <c r="F85" s="45"/>
      <c r="G85" s="45"/>
      <c r="H85" s="192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W85" s="198">
        <f>W83+W84</f>
        <v>774951.25358323252</v>
      </c>
    </row>
    <row r="86" spans="2:23" s="30" customFormat="1" ht="15">
      <c r="B86" s="56" t="s">
        <v>18</v>
      </c>
      <c r="C86" s="77"/>
      <c r="D86" s="77"/>
      <c r="E86" s="77"/>
      <c r="F86" s="78"/>
      <c r="G86" s="79"/>
      <c r="H86" s="177">
        <f>H11</f>
        <v>2019</v>
      </c>
      <c r="I86" s="189">
        <f>I11</f>
        <v>2020</v>
      </c>
      <c r="J86" s="80">
        <f>I86+1</f>
        <v>2021</v>
      </c>
      <c r="K86" s="80">
        <f t="shared" ref="K86:U86" si="67">J86+1</f>
        <v>2022</v>
      </c>
      <c r="L86" s="80">
        <f t="shared" si="67"/>
        <v>2023</v>
      </c>
      <c r="M86" s="80">
        <f t="shared" si="67"/>
        <v>2024</v>
      </c>
      <c r="N86" s="80">
        <f t="shared" si="67"/>
        <v>2025</v>
      </c>
      <c r="O86" s="80">
        <f t="shared" si="67"/>
        <v>2026</v>
      </c>
      <c r="P86" s="80">
        <f t="shared" si="67"/>
        <v>2027</v>
      </c>
      <c r="Q86" s="80">
        <f t="shared" si="67"/>
        <v>2028</v>
      </c>
      <c r="R86" s="80">
        <f t="shared" si="67"/>
        <v>2029</v>
      </c>
      <c r="S86" s="80">
        <f t="shared" si="67"/>
        <v>2030</v>
      </c>
      <c r="T86" s="80">
        <f t="shared" si="67"/>
        <v>2031</v>
      </c>
      <c r="U86" s="80">
        <f t="shared" si="67"/>
        <v>2032</v>
      </c>
    </row>
    <row r="87" spans="2:23" s="30" customFormat="1" ht="6" customHeight="1">
      <c r="B87" s="56"/>
      <c r="C87" s="81"/>
      <c r="D87" s="81"/>
      <c r="E87" s="81"/>
      <c r="F87" s="82"/>
      <c r="G87" s="79"/>
      <c r="H87" s="178"/>
      <c r="I87" s="190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4"/>
    </row>
    <row r="88" spans="2:23" s="30" customFormat="1">
      <c r="B88" s="59"/>
      <c r="C88" s="427" t="s">
        <v>325</v>
      </c>
      <c r="D88" s="62"/>
      <c r="E88" s="62"/>
      <c r="F88" s="85"/>
      <c r="G88" s="86"/>
      <c r="H88" s="174">
        <v>0</v>
      </c>
      <c r="I88" s="186"/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f>+O119</f>
        <v>0</v>
      </c>
      <c r="P88" s="64">
        <v>0</v>
      </c>
      <c r="Q88" s="64">
        <v>0</v>
      </c>
      <c r="R88" s="64">
        <v>0</v>
      </c>
      <c r="S88" s="64">
        <v>0</v>
      </c>
      <c r="T88" s="64">
        <f>+T119</f>
        <v>0</v>
      </c>
      <c r="U88" s="87">
        <v>0</v>
      </c>
    </row>
    <row r="89" spans="2:23" s="30" customFormat="1">
      <c r="B89" s="65"/>
      <c r="C89" s="203" t="s">
        <v>324</v>
      </c>
      <c r="D89" s="62"/>
      <c r="E89" s="62"/>
      <c r="F89" s="85"/>
      <c r="G89" s="86"/>
      <c r="H89" s="174"/>
      <c r="I89" s="425">
        <v>25000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  <c r="U89" s="87">
        <v>0</v>
      </c>
    </row>
    <row r="90" spans="2:23" s="30" customFormat="1">
      <c r="B90" s="65">
        <v>17</v>
      </c>
      <c r="C90" s="203" t="s">
        <v>326</v>
      </c>
      <c r="D90" s="62"/>
      <c r="E90" s="62"/>
      <c r="F90" s="85"/>
      <c r="G90" s="86"/>
      <c r="H90" s="174"/>
      <c r="I90" s="425">
        <v>25000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87">
        <v>0</v>
      </c>
    </row>
    <row r="91" spans="2:23" s="30" customFormat="1">
      <c r="B91" s="65"/>
      <c r="C91" s="203" t="s">
        <v>208</v>
      </c>
      <c r="D91" s="62"/>
      <c r="E91" s="62"/>
      <c r="F91" s="85"/>
      <c r="G91" s="63"/>
      <c r="H91" s="174">
        <v>1095</v>
      </c>
      <c r="I91" s="425">
        <v>10000</v>
      </c>
      <c r="J91" s="64">
        <v>0</v>
      </c>
      <c r="K91" s="64">
        <f t="shared" ref="K91:Q91" si="68">J91*(1+$F$25)</f>
        <v>0</v>
      </c>
      <c r="L91" s="64">
        <f t="shared" si="68"/>
        <v>0</v>
      </c>
      <c r="M91" s="64">
        <f t="shared" si="68"/>
        <v>0</v>
      </c>
      <c r="N91" s="64">
        <f t="shared" si="68"/>
        <v>0</v>
      </c>
      <c r="O91" s="64">
        <f t="shared" si="68"/>
        <v>0</v>
      </c>
      <c r="P91" s="64">
        <f t="shared" si="68"/>
        <v>0</v>
      </c>
      <c r="Q91" s="64">
        <f t="shared" si="68"/>
        <v>0</v>
      </c>
      <c r="R91" s="64">
        <f t="shared" ref="R91:U92" si="69">Q91*(1+$F$25)</f>
        <v>0</v>
      </c>
      <c r="S91" s="64">
        <f t="shared" si="69"/>
        <v>0</v>
      </c>
      <c r="T91" s="64">
        <f t="shared" si="69"/>
        <v>0</v>
      </c>
      <c r="U91" s="87">
        <f t="shared" si="69"/>
        <v>0</v>
      </c>
    </row>
    <row r="92" spans="2:23" s="30" customFormat="1">
      <c r="B92" s="65">
        <v>10</v>
      </c>
      <c r="C92" s="203" t="s">
        <v>323</v>
      </c>
      <c r="D92" s="62"/>
      <c r="E92" s="62"/>
      <c r="F92" s="85"/>
      <c r="G92" s="63"/>
      <c r="H92" s="174">
        <v>9936</v>
      </c>
      <c r="I92" s="425">
        <v>15000</v>
      </c>
      <c r="J92" s="64">
        <v>0</v>
      </c>
      <c r="K92" s="64">
        <f t="shared" ref="K92:Q92" si="70">J92*(1+$F$25)</f>
        <v>0</v>
      </c>
      <c r="L92" s="64">
        <f t="shared" si="70"/>
        <v>0</v>
      </c>
      <c r="M92" s="64">
        <f t="shared" si="70"/>
        <v>0</v>
      </c>
      <c r="N92" s="64">
        <f t="shared" si="70"/>
        <v>0</v>
      </c>
      <c r="O92" s="64">
        <f t="shared" si="70"/>
        <v>0</v>
      </c>
      <c r="P92" s="64">
        <f t="shared" si="70"/>
        <v>0</v>
      </c>
      <c r="Q92" s="64">
        <f t="shared" si="70"/>
        <v>0</v>
      </c>
      <c r="R92" s="64">
        <f t="shared" si="69"/>
        <v>0</v>
      </c>
      <c r="S92" s="64">
        <f t="shared" si="69"/>
        <v>0</v>
      </c>
      <c r="T92" s="64">
        <f t="shared" si="69"/>
        <v>0</v>
      </c>
      <c r="U92" s="87">
        <f t="shared" si="69"/>
        <v>0</v>
      </c>
    </row>
    <row r="93" spans="2:23" s="30" customFormat="1">
      <c r="B93" s="65">
        <v>16</v>
      </c>
      <c r="C93" s="203" t="s">
        <v>322</v>
      </c>
      <c r="D93" s="62"/>
      <c r="E93" s="62"/>
      <c r="F93" s="85"/>
      <c r="G93" s="86"/>
      <c r="H93" s="174">
        <v>16909.46</v>
      </c>
      <c r="I93" s="425">
        <v>353200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87">
        <v>0</v>
      </c>
    </row>
    <row r="94" spans="2:23" s="30" customFormat="1">
      <c r="B94" s="69"/>
      <c r="C94" s="88"/>
      <c r="D94" s="88"/>
      <c r="E94" s="88"/>
      <c r="F94" s="89"/>
      <c r="G94" s="42"/>
      <c r="H94" s="173"/>
      <c r="I94" s="42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140"/>
    </row>
    <row r="95" spans="2:23" s="30" customFormat="1">
      <c r="B95" s="38"/>
      <c r="C95" s="66" t="s">
        <v>27</v>
      </c>
      <c r="D95" s="45"/>
      <c r="E95" s="45"/>
      <c r="F95" s="45"/>
      <c r="G95" s="45"/>
      <c r="H95" s="193">
        <f t="shared" ref="H95:U95" si="71">SUM(H88:H94)</f>
        <v>27940.46</v>
      </c>
      <c r="I95" s="71">
        <f t="shared" si="71"/>
        <v>428200</v>
      </c>
      <c r="J95" s="71">
        <f t="shared" si="71"/>
        <v>0</v>
      </c>
      <c r="K95" s="71">
        <f t="shared" si="71"/>
        <v>0</v>
      </c>
      <c r="L95" s="71">
        <f t="shared" si="71"/>
        <v>0</v>
      </c>
      <c r="M95" s="71">
        <f t="shared" si="71"/>
        <v>0</v>
      </c>
      <c r="N95" s="71">
        <f t="shared" si="71"/>
        <v>0</v>
      </c>
      <c r="O95" s="71">
        <f t="shared" si="71"/>
        <v>0</v>
      </c>
      <c r="P95" s="71">
        <f t="shared" si="71"/>
        <v>0</v>
      </c>
      <c r="Q95" s="71">
        <f t="shared" si="71"/>
        <v>0</v>
      </c>
      <c r="R95" s="71">
        <f t="shared" si="71"/>
        <v>0</v>
      </c>
      <c r="S95" s="71">
        <f t="shared" si="71"/>
        <v>0</v>
      </c>
      <c r="T95" s="71">
        <f t="shared" si="71"/>
        <v>0</v>
      </c>
      <c r="U95" s="129">
        <f t="shared" si="71"/>
        <v>0</v>
      </c>
    </row>
    <row r="96" spans="2:23" s="30" customFormat="1" ht="13.5" thickBot="1">
      <c r="B96" s="38"/>
      <c r="C96" s="66" t="s">
        <v>9</v>
      </c>
      <c r="D96" s="45"/>
      <c r="E96" s="45"/>
      <c r="F96" s="45"/>
      <c r="G96" s="45"/>
      <c r="H96" s="191">
        <v>0</v>
      </c>
      <c r="I96" s="72">
        <v>0</v>
      </c>
      <c r="J96" s="72">
        <f t="shared" ref="J96:Q96" si="72">10%*J95</f>
        <v>0</v>
      </c>
      <c r="K96" s="72">
        <f t="shared" si="72"/>
        <v>0</v>
      </c>
      <c r="L96" s="72">
        <f t="shared" si="72"/>
        <v>0</v>
      </c>
      <c r="M96" s="72">
        <f t="shared" si="72"/>
        <v>0</v>
      </c>
      <c r="N96" s="72">
        <f t="shared" si="72"/>
        <v>0</v>
      </c>
      <c r="O96" s="72">
        <f t="shared" si="72"/>
        <v>0</v>
      </c>
      <c r="P96" s="72">
        <f t="shared" si="72"/>
        <v>0</v>
      </c>
      <c r="Q96" s="72">
        <f t="shared" si="72"/>
        <v>0</v>
      </c>
      <c r="R96" s="72">
        <f>10%*R95</f>
        <v>0</v>
      </c>
      <c r="S96" s="72">
        <f>10%*S95</f>
        <v>0</v>
      </c>
      <c r="T96" s="72">
        <f>10%*T95</f>
        <v>0</v>
      </c>
      <c r="U96" s="73">
        <f>10%*U95</f>
        <v>0</v>
      </c>
    </row>
    <row r="97" spans="2:21" s="114" customFormat="1" ht="13.5" thickTop="1">
      <c r="B97" s="3"/>
      <c r="C97" s="17" t="s">
        <v>45</v>
      </c>
      <c r="D97" s="2"/>
      <c r="E97" s="2"/>
      <c r="F97" s="2"/>
      <c r="G97" s="2"/>
      <c r="H97" s="118">
        <f t="shared" ref="H97:Q97" si="73">SUM(H95:H96)</f>
        <v>27940.46</v>
      </c>
      <c r="I97" s="118">
        <f t="shared" si="73"/>
        <v>428200</v>
      </c>
      <c r="J97" s="118">
        <f t="shared" si="73"/>
        <v>0</v>
      </c>
      <c r="K97" s="118">
        <f t="shared" si="73"/>
        <v>0</v>
      </c>
      <c r="L97" s="118">
        <f t="shared" si="73"/>
        <v>0</v>
      </c>
      <c r="M97" s="118">
        <f t="shared" si="73"/>
        <v>0</v>
      </c>
      <c r="N97" s="118">
        <f t="shared" si="73"/>
        <v>0</v>
      </c>
      <c r="O97" s="118">
        <f t="shared" si="73"/>
        <v>0</v>
      </c>
      <c r="P97" s="118">
        <f t="shared" si="73"/>
        <v>0</v>
      </c>
      <c r="Q97" s="118">
        <f t="shared" si="73"/>
        <v>0</v>
      </c>
      <c r="R97" s="118">
        <f>SUM(R95:R96)</f>
        <v>0</v>
      </c>
      <c r="S97" s="118">
        <f>SUM(S95:S96)</f>
        <v>0</v>
      </c>
      <c r="T97" s="118">
        <f>SUM(T95:T96)</f>
        <v>0</v>
      </c>
      <c r="U97" s="119">
        <f>SUM(U95:U96)</f>
        <v>0</v>
      </c>
    </row>
    <row r="98" spans="2:21" s="30" customFormat="1">
      <c r="B98" s="38"/>
      <c r="C98" s="45"/>
      <c r="D98" s="45"/>
      <c r="E98" s="45"/>
      <c r="F98" s="45"/>
      <c r="G98" s="45"/>
      <c r="H98" s="192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5"/>
    </row>
    <row r="99" spans="2:21" s="30" customFormat="1">
      <c r="B99" s="90" t="s">
        <v>11</v>
      </c>
      <c r="C99" s="91"/>
      <c r="D99" s="91"/>
      <c r="E99" s="91"/>
      <c r="F99" s="91"/>
      <c r="G99" s="91"/>
      <c r="H99" s="194">
        <f t="shared" ref="H99:U99" si="74">H84+H97</f>
        <v>535125.44999999995</v>
      </c>
      <c r="I99" s="92">
        <f t="shared" si="74"/>
        <v>999400</v>
      </c>
      <c r="J99" s="92">
        <f t="shared" si="74"/>
        <v>640065.80000000005</v>
      </c>
      <c r="K99" s="92">
        <f t="shared" si="74"/>
        <v>652015.1</v>
      </c>
      <c r="L99" s="92">
        <f t="shared" si="74"/>
        <v>664203.38600000006</v>
      </c>
      <c r="M99" s="92">
        <f t="shared" si="74"/>
        <v>676635.43771999993</v>
      </c>
      <c r="N99" s="92">
        <f t="shared" si="74"/>
        <v>689316.13047440001</v>
      </c>
      <c r="O99" s="92">
        <f t="shared" si="74"/>
        <v>702250.4370838881</v>
      </c>
      <c r="P99" s="92">
        <f t="shared" si="74"/>
        <v>715443.42982556589</v>
      </c>
      <c r="Q99" s="92">
        <f t="shared" si="74"/>
        <v>728900.28242207714</v>
      </c>
      <c r="R99" s="92">
        <f t="shared" si="74"/>
        <v>742626.27207051858</v>
      </c>
      <c r="S99" s="92">
        <f t="shared" si="74"/>
        <v>756626.78151192912</v>
      </c>
      <c r="T99" s="92">
        <f t="shared" si="74"/>
        <v>770907.30114216765</v>
      </c>
      <c r="U99" s="130">
        <f t="shared" si="74"/>
        <v>785473.43116501113</v>
      </c>
    </row>
    <row r="100" spans="2:21" s="30" customFormat="1">
      <c r="B100" s="38"/>
      <c r="C100" s="45"/>
      <c r="D100" s="45"/>
      <c r="E100" s="45"/>
      <c r="F100" s="45"/>
      <c r="G100" s="45"/>
      <c r="H100" s="25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131"/>
    </row>
    <row r="101" spans="2:21" s="30" customFormat="1">
      <c r="B101" s="70"/>
      <c r="C101" s="93"/>
      <c r="D101" s="93"/>
      <c r="E101" s="93"/>
      <c r="F101" s="93"/>
      <c r="G101" s="93"/>
      <c r="H101" s="165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129"/>
    </row>
    <row r="102" spans="2:21" s="30" customFormat="1" ht="14.25">
      <c r="B102" s="3" t="s">
        <v>194</v>
      </c>
      <c r="C102" s="45"/>
      <c r="D102" s="45"/>
      <c r="E102" s="45"/>
      <c r="F102" s="39">
        <v>1.9E-2</v>
      </c>
      <c r="G102" s="45"/>
      <c r="H102" s="166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5"/>
    </row>
    <row r="103" spans="2:21" s="30" customFormat="1">
      <c r="B103" s="38" t="s">
        <v>4</v>
      </c>
      <c r="C103" s="45"/>
      <c r="D103" s="45"/>
      <c r="E103" s="45"/>
      <c r="F103" s="94">
        <f>SUM(H103:U103)</f>
        <v>8854771.6384314559</v>
      </c>
      <c r="G103" s="45"/>
      <c r="H103" s="197">
        <f t="shared" ref="H103" si="75">H99/(1+$F$102)^(H24-2014)</f>
        <v>487062.49151685974</v>
      </c>
      <c r="I103" s="95">
        <f t="shared" ref="I103:U103" si="76">I99/(1+$F$102)^(I24-2019)</f>
        <v>980765.45632973511</v>
      </c>
      <c r="J103" s="95">
        <f t="shared" si="76"/>
        <v>616419.3377832952</v>
      </c>
      <c r="K103" s="95">
        <f t="shared" si="76"/>
        <v>616219.02379465115</v>
      </c>
      <c r="L103" s="95">
        <f t="shared" si="76"/>
        <v>616033.52751063753</v>
      </c>
      <c r="M103" s="95">
        <f t="shared" si="76"/>
        <v>615862.58352037671</v>
      </c>
      <c r="N103" s="95">
        <f t="shared" si="76"/>
        <v>615705.93137244438</v>
      </c>
      <c r="O103" s="95">
        <f t="shared" si="76"/>
        <v>615563.31548240723</v>
      </c>
      <c r="P103" s="95">
        <f t="shared" si="76"/>
        <v>615434.48504208471</v>
      </c>
      <c r="Q103" s="95">
        <f t="shared" si="76"/>
        <v>615319.19393050286</v>
      </c>
      <c r="R103" s="95">
        <f t="shared" si="76"/>
        <v>615217.20062650857</v>
      </c>
      <c r="S103" s="95">
        <f t="shared" si="76"/>
        <v>615128.26812301308</v>
      </c>
      <c r="T103" s="95">
        <f t="shared" si="76"/>
        <v>615052.16384283383</v>
      </c>
      <c r="U103" s="132">
        <f t="shared" si="76"/>
        <v>614988.65955610736</v>
      </c>
    </row>
    <row r="104" spans="2:21" s="27" customFormat="1" ht="6" customHeight="1">
      <c r="B104" s="53"/>
      <c r="C104" s="96"/>
      <c r="D104" s="96"/>
      <c r="E104" s="96"/>
      <c r="F104" s="97"/>
      <c r="G104" s="96"/>
      <c r="H104" s="167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133"/>
    </row>
    <row r="105" spans="2:21" s="100" customFormat="1" ht="7.5" customHeight="1">
      <c r="B105" s="67"/>
      <c r="C105" s="99"/>
      <c r="D105" s="99"/>
      <c r="E105" s="99"/>
      <c r="F105" s="99"/>
      <c r="G105" s="99"/>
      <c r="H105" s="168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134"/>
    </row>
    <row r="106" spans="2:21" s="52" customFormat="1" ht="15.75">
      <c r="B106" s="24" t="s">
        <v>17</v>
      </c>
      <c r="C106" s="25"/>
      <c r="D106" s="25"/>
      <c r="E106" s="25"/>
      <c r="F106" s="25"/>
      <c r="G106" s="25"/>
      <c r="H106" s="168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127"/>
    </row>
    <row r="107" spans="2:21" s="34" customFormat="1">
      <c r="B107" s="101"/>
      <c r="C107" s="102"/>
      <c r="D107" s="102"/>
      <c r="E107" s="102"/>
      <c r="F107" s="102"/>
      <c r="G107" s="103"/>
      <c r="H107" s="344">
        <f>H11</f>
        <v>2019</v>
      </c>
      <c r="I107" s="33">
        <f>I11</f>
        <v>2020</v>
      </c>
      <c r="J107" s="33">
        <f t="shared" ref="J107:U107" si="77">J11</f>
        <v>2021</v>
      </c>
      <c r="K107" s="33">
        <f t="shared" si="77"/>
        <v>2022</v>
      </c>
      <c r="L107" s="33">
        <f t="shared" si="77"/>
        <v>2023</v>
      </c>
      <c r="M107" s="33">
        <f t="shared" si="77"/>
        <v>2024</v>
      </c>
      <c r="N107" s="33">
        <f t="shared" si="77"/>
        <v>2025</v>
      </c>
      <c r="O107" s="33">
        <f t="shared" si="77"/>
        <v>2026</v>
      </c>
      <c r="P107" s="33">
        <f t="shared" si="77"/>
        <v>2027</v>
      </c>
      <c r="Q107" s="33">
        <f t="shared" si="77"/>
        <v>2028</v>
      </c>
      <c r="R107" s="33">
        <f t="shared" si="77"/>
        <v>2029</v>
      </c>
      <c r="S107" s="33">
        <f t="shared" si="77"/>
        <v>2030</v>
      </c>
      <c r="T107" s="33">
        <f t="shared" si="77"/>
        <v>2031</v>
      </c>
      <c r="U107" s="121">
        <f t="shared" si="77"/>
        <v>2032</v>
      </c>
    </row>
    <row r="108" spans="2:21" s="30" customFormat="1">
      <c r="B108" s="70" t="s">
        <v>13</v>
      </c>
      <c r="C108" s="93"/>
      <c r="D108" s="93"/>
      <c r="E108" s="93"/>
      <c r="F108" s="93"/>
      <c r="G108" s="93"/>
      <c r="H108" s="367">
        <v>300364.21000000002</v>
      </c>
      <c r="I108" s="6" t="e">
        <f>IF(#REF!&gt;0,#REF!/1000,"")</f>
        <v>#REF!</v>
      </c>
      <c r="J108" s="6" t="e">
        <f>IF(#REF!&gt;0,#REF!/1000,"")</f>
        <v>#REF!</v>
      </c>
      <c r="K108" s="6" t="e">
        <f>IF(#REF!&gt;0,#REF!/1000,"")</f>
        <v>#REF!</v>
      </c>
      <c r="L108" s="6" t="e">
        <f>IF(#REF!&gt;0,#REF!/1000,"")</f>
        <v>#REF!</v>
      </c>
      <c r="M108" s="6" t="e">
        <f>IF(#REF!&gt;0,#REF!/1000,"")</f>
        <v>#REF!</v>
      </c>
      <c r="N108" s="6" t="e">
        <f>IF(#REF!&gt;0,#REF!/1000,"")</f>
        <v>#REF!</v>
      </c>
      <c r="O108" s="6" t="e">
        <f>IF(#REF!&gt;0,#REF!/1000,"")</f>
        <v>#REF!</v>
      </c>
      <c r="P108" s="6" t="e">
        <f>IF(#REF!&gt;0,#REF!/1000,"")</f>
        <v>#REF!</v>
      </c>
      <c r="Q108" s="6" t="e">
        <f>IF(#REF!&gt;0,#REF!/1000,"")</f>
        <v>#REF!</v>
      </c>
      <c r="R108" s="6" t="e">
        <f>IF(#REF!&gt;0,#REF!/1000,"")</f>
        <v>#REF!</v>
      </c>
      <c r="S108" s="6" t="e">
        <f>IF(#REF!&gt;0,#REF!/1000,"")</f>
        <v>#REF!</v>
      </c>
      <c r="T108" s="6" t="e">
        <f>IF(#REF!&gt;0,#REF!/1000,"")</f>
        <v>#REF!</v>
      </c>
      <c r="U108" s="135" t="e">
        <f>IF(#REF!&gt;0,#REF!/1000,"")</f>
        <v>#REF!</v>
      </c>
    </row>
    <row r="109" spans="2:21" s="30" customFormat="1">
      <c r="B109" s="38" t="s">
        <v>12</v>
      </c>
      <c r="C109" s="45"/>
      <c r="D109" s="45"/>
      <c r="E109" s="45"/>
      <c r="F109" s="45"/>
      <c r="G109" s="45"/>
      <c r="H109" s="368">
        <v>1466592.17</v>
      </c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36"/>
    </row>
    <row r="110" spans="2:21" s="30" customFormat="1">
      <c r="B110" s="38" t="s">
        <v>14</v>
      </c>
      <c r="C110" s="45"/>
      <c r="D110" s="45"/>
      <c r="E110" s="45"/>
      <c r="F110" s="45"/>
      <c r="G110" s="45"/>
      <c r="H110" s="368">
        <v>971562.98</v>
      </c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36"/>
    </row>
    <row r="111" spans="2:21" s="30" customFormat="1">
      <c r="B111" s="38" t="s">
        <v>15</v>
      </c>
      <c r="C111" s="45"/>
      <c r="D111" s="45"/>
      <c r="E111" s="45"/>
      <c r="F111" s="45"/>
      <c r="G111" s="45"/>
      <c r="H111" s="368">
        <v>4532706.71</v>
      </c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36"/>
    </row>
    <row r="112" spans="2:21" s="19" customFormat="1" ht="15" hidden="1">
      <c r="B112" s="38" t="s">
        <v>16</v>
      </c>
      <c r="C112" s="45"/>
      <c r="D112" s="45"/>
      <c r="E112" s="45"/>
      <c r="F112" s="45"/>
      <c r="G112" s="45"/>
      <c r="H112" s="369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155">
        <v>0</v>
      </c>
    </row>
    <row r="113" spans="2:23" s="30" customFormat="1" ht="14.25">
      <c r="B113" s="164" t="s">
        <v>195</v>
      </c>
      <c r="C113" s="48"/>
      <c r="D113" s="48"/>
      <c r="E113" s="48"/>
      <c r="F113" s="48"/>
      <c r="G113" s="48"/>
      <c r="H113" s="370">
        <f>SUM(H108:H112)</f>
        <v>7271226.0700000003</v>
      </c>
      <c r="I113" s="105">
        <f>H113+I13-I99</f>
        <v>6344538.3307000007</v>
      </c>
      <c r="J113" s="105">
        <f>I113+J19-J99</f>
        <v>5736195.2223535012</v>
      </c>
      <c r="K113" s="105">
        <f>J113+K13-K99</f>
        <v>5141542.0745770363</v>
      </c>
      <c r="L113" s="105">
        <f>K113+L13-L99</f>
        <v>4528754.1093228068</v>
      </c>
      <c r="M113" s="105">
        <f>L113+M13-M99</f>
        <v>3897406.2126960354</v>
      </c>
      <c r="N113" s="105">
        <f>M113+N13+N14-N99</f>
        <v>3247064.1443485953</v>
      </c>
      <c r="O113" s="105">
        <f t="shared" ref="O113:U113" si="78">N113+O13-O99</f>
        <v>2577284.3487081928</v>
      </c>
      <c r="P113" s="105">
        <f t="shared" si="78"/>
        <v>1887613.7623697091</v>
      </c>
      <c r="Q113" s="105">
        <f t="shared" si="78"/>
        <v>1177589.617571329</v>
      </c>
      <c r="R113" s="105">
        <f t="shared" si="78"/>
        <v>446739.2416765237</v>
      </c>
      <c r="S113" s="105">
        <f t="shared" si="78"/>
        <v>-305420.1474186402</v>
      </c>
      <c r="T113" s="105">
        <f t="shared" si="78"/>
        <v>-1079381.6500349944</v>
      </c>
      <c r="U113" s="137">
        <f t="shared" si="78"/>
        <v>-1875648.8977003554</v>
      </c>
      <c r="W113" s="201">
        <f>U113+T113</f>
        <v>-2955030.5477353497</v>
      </c>
    </row>
    <row r="114" spans="2:23" s="30" customFormat="1" ht="13.5" customHeight="1">
      <c r="B114" s="51" t="s">
        <v>39</v>
      </c>
      <c r="C114" s="45"/>
      <c r="D114" s="45"/>
      <c r="E114" s="45"/>
      <c r="F114" s="45"/>
      <c r="G114" s="45"/>
      <c r="H114" s="195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38"/>
    </row>
    <row r="115" spans="2:23" s="30" customFormat="1" ht="14.25">
      <c r="B115" s="107" t="s">
        <v>200</v>
      </c>
      <c r="C115" s="45"/>
      <c r="D115" s="45"/>
      <c r="E115" s="45"/>
      <c r="F115" s="45"/>
      <c r="G115" s="45"/>
      <c r="S115" s="106"/>
      <c r="T115" s="106"/>
      <c r="U115" s="138"/>
      <c r="W115" s="200">
        <f>W85+W113</f>
        <v>-2180079.2941521173</v>
      </c>
    </row>
    <row r="116" spans="2:23" ht="14.25">
      <c r="B116" s="258" t="s">
        <v>334</v>
      </c>
      <c r="C116" s="79"/>
      <c r="D116" s="79"/>
      <c r="E116" s="79"/>
      <c r="F116" s="79"/>
      <c r="G116" s="79"/>
      <c r="H116" s="30"/>
      <c r="I116" s="364">
        <v>0.01</v>
      </c>
      <c r="J116" s="365">
        <v>5.0000000000000001E-3</v>
      </c>
      <c r="K116" s="365">
        <v>0.01</v>
      </c>
      <c r="L116" s="365">
        <v>0.01</v>
      </c>
      <c r="M116" s="365">
        <v>0.01</v>
      </c>
      <c r="N116" s="365">
        <f>+$M116</f>
        <v>0.01</v>
      </c>
      <c r="O116" s="365">
        <f t="shared" ref="O116:U116" si="79">+$M116</f>
        <v>0.01</v>
      </c>
      <c r="P116" s="365">
        <f t="shared" si="79"/>
        <v>0.01</v>
      </c>
      <c r="Q116" s="365">
        <f t="shared" si="79"/>
        <v>0.01</v>
      </c>
      <c r="R116" s="365">
        <f t="shared" si="79"/>
        <v>0.01</v>
      </c>
      <c r="S116" s="365">
        <f t="shared" si="79"/>
        <v>0.01</v>
      </c>
      <c r="T116" s="365">
        <f t="shared" si="79"/>
        <v>0.01</v>
      </c>
      <c r="U116" s="366">
        <f t="shared" si="79"/>
        <v>0.01</v>
      </c>
    </row>
    <row r="117" spans="2:23" ht="14.25">
      <c r="B117" s="429" t="s">
        <v>330</v>
      </c>
      <c r="C117" s="79"/>
      <c r="D117" s="79"/>
      <c r="E117" s="79"/>
      <c r="F117" s="79"/>
      <c r="G117" s="79"/>
      <c r="H117" s="195"/>
      <c r="I117" s="365">
        <v>0.02</v>
      </c>
      <c r="J117" s="365">
        <v>0.02</v>
      </c>
      <c r="K117" s="365">
        <v>0.02</v>
      </c>
      <c r="L117" s="365">
        <v>0.02</v>
      </c>
      <c r="M117" s="365">
        <v>0.02</v>
      </c>
      <c r="N117" s="365">
        <v>0.02</v>
      </c>
      <c r="O117" s="365">
        <v>0.02</v>
      </c>
      <c r="P117" s="365">
        <v>0.02</v>
      </c>
      <c r="Q117" s="365">
        <v>0.02</v>
      </c>
      <c r="R117" s="365">
        <v>0.02</v>
      </c>
      <c r="S117" s="365">
        <v>0.02</v>
      </c>
      <c r="T117" s="365">
        <v>0.02</v>
      </c>
      <c r="U117" s="366">
        <v>0.02</v>
      </c>
    </row>
    <row r="118" spans="2:23" ht="14.25">
      <c r="B118" s="430" t="s">
        <v>331</v>
      </c>
      <c r="C118" s="79"/>
      <c r="D118" s="79"/>
      <c r="E118" s="79"/>
      <c r="F118" s="79"/>
      <c r="G118" s="79"/>
      <c r="H118" s="195"/>
      <c r="R118" s="108"/>
      <c r="S118" s="108"/>
      <c r="T118" s="108"/>
      <c r="U118" s="139"/>
    </row>
    <row r="119" spans="2:23" ht="14.25">
      <c r="B119" s="259" t="s">
        <v>285</v>
      </c>
      <c r="C119" s="79"/>
      <c r="D119" s="79"/>
      <c r="E119" s="79"/>
      <c r="F119" s="79"/>
      <c r="G119" s="79"/>
      <c r="H119" s="195"/>
      <c r="K119" s="256">
        <f>+J88*(1+K117)</f>
        <v>0</v>
      </c>
      <c r="L119" s="256">
        <f>+K119*(1+L116)</f>
        <v>0</v>
      </c>
      <c r="M119" s="256">
        <f t="shared" ref="M119:T119" si="80">+L119*(1+M116)</f>
        <v>0</v>
      </c>
      <c r="N119" s="256">
        <f t="shared" si="80"/>
        <v>0</v>
      </c>
      <c r="O119" s="256">
        <f t="shared" si="80"/>
        <v>0</v>
      </c>
      <c r="P119" s="256">
        <f t="shared" si="80"/>
        <v>0</v>
      </c>
      <c r="Q119" s="256">
        <f t="shared" si="80"/>
        <v>0</v>
      </c>
      <c r="R119" s="256">
        <f t="shared" si="80"/>
        <v>0</v>
      </c>
      <c r="S119" s="256">
        <f t="shared" si="80"/>
        <v>0</v>
      </c>
      <c r="T119" s="256">
        <f t="shared" si="80"/>
        <v>0</v>
      </c>
      <c r="U119" s="139"/>
    </row>
    <row r="120" spans="2:23">
      <c r="B120" s="209"/>
      <c r="C120" s="79"/>
      <c r="D120" s="79"/>
      <c r="E120" s="79"/>
      <c r="F120" s="79"/>
      <c r="G120" s="79"/>
      <c r="H120" s="195"/>
      <c r="I120" s="108"/>
      <c r="J120" s="108"/>
      <c r="K120" s="108"/>
      <c r="L120" s="108"/>
      <c r="R120" s="108"/>
      <c r="S120" s="108"/>
      <c r="T120" s="108"/>
      <c r="U120" s="139"/>
    </row>
    <row r="121" spans="2:23" ht="15">
      <c r="B121" s="209"/>
      <c r="C121" s="79"/>
      <c r="D121" s="79"/>
      <c r="E121" s="79"/>
      <c r="F121" s="428"/>
      <c r="G121" s="79"/>
      <c r="H121" s="195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39"/>
    </row>
    <row r="122" spans="2:23" ht="15.75" thickBot="1">
      <c r="B122" s="209"/>
      <c r="C122" s="79"/>
      <c r="D122" s="79"/>
      <c r="E122" s="79"/>
      <c r="F122" s="428"/>
      <c r="G122" s="79"/>
      <c r="H122" s="195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39"/>
    </row>
    <row r="123" spans="2:23" ht="15">
      <c r="B123" s="209"/>
      <c r="C123" s="79"/>
      <c r="D123" s="79"/>
      <c r="E123" s="79"/>
      <c r="F123" s="428"/>
      <c r="G123" s="79"/>
      <c r="H123" s="195"/>
      <c r="I123" s="108"/>
      <c r="J123" s="108"/>
      <c r="K123" s="108"/>
      <c r="L123" s="108"/>
      <c r="M123" s="347" t="s">
        <v>333</v>
      </c>
      <c r="N123" s="348" t="s">
        <v>332</v>
      </c>
      <c r="O123" s="349">
        <f>SUM(I99:N99)</f>
        <v>4321635.8541943999</v>
      </c>
      <c r="P123" s="350">
        <v>0.8</v>
      </c>
      <c r="Q123" s="351">
        <f>ROUND(O123*P123, 0)</f>
        <v>3457309</v>
      </c>
      <c r="R123" s="211" t="s">
        <v>202</v>
      </c>
      <c r="S123" s="108"/>
      <c r="T123" s="108"/>
      <c r="U123" s="139"/>
    </row>
    <row r="124" spans="2:23" ht="15">
      <c r="B124" s="209"/>
      <c r="C124" s="79"/>
      <c r="D124" s="79"/>
      <c r="E124" s="79"/>
      <c r="F124" s="428"/>
      <c r="G124" s="79"/>
      <c r="H124" s="195"/>
      <c r="I124" s="108"/>
      <c r="J124" s="108"/>
      <c r="K124" s="108"/>
      <c r="L124" s="108"/>
      <c r="M124" s="352"/>
      <c r="N124" s="353" t="s">
        <v>328</v>
      </c>
      <c r="O124" s="354">
        <f>SUM(I99:U99)</f>
        <v>9523863.7894155569</v>
      </c>
      <c r="P124" s="355">
        <v>0.2</v>
      </c>
      <c r="Q124" s="356">
        <f>ROUND(O124*P124, 0)</f>
        <v>1904773</v>
      </c>
      <c r="R124" s="108"/>
      <c r="S124" s="108"/>
      <c r="T124" s="108"/>
      <c r="U124" s="139"/>
    </row>
    <row r="125" spans="2:23" ht="15.75" thickBot="1">
      <c r="B125" s="209"/>
      <c r="C125" s="79"/>
      <c r="D125" s="79"/>
      <c r="E125" s="79"/>
      <c r="F125" s="428"/>
      <c r="G125" s="79"/>
      <c r="H125" s="195"/>
      <c r="I125" s="108"/>
      <c r="J125" s="108"/>
      <c r="K125" s="108"/>
      <c r="L125" s="108"/>
      <c r="M125" s="357"/>
      <c r="N125" s="358"/>
      <c r="O125" s="359"/>
      <c r="P125" s="359"/>
      <c r="Q125" s="360"/>
      <c r="R125" s="108"/>
      <c r="S125" s="108"/>
      <c r="T125" s="108"/>
      <c r="U125" s="139"/>
    </row>
    <row r="126" spans="2:23" ht="13.5" thickBot="1">
      <c r="B126" s="209"/>
      <c r="C126" s="79"/>
      <c r="D126" s="79"/>
      <c r="E126" s="79"/>
      <c r="F126" s="79"/>
      <c r="G126" s="79"/>
      <c r="H126" s="195"/>
      <c r="I126" s="108"/>
      <c r="J126" s="108"/>
      <c r="K126" s="108"/>
      <c r="L126" s="108"/>
      <c r="M126" s="361"/>
      <c r="N126" s="362"/>
      <c r="O126" s="362"/>
      <c r="P126" s="362"/>
      <c r="Q126" s="363">
        <f>+Q123+Q124</f>
        <v>5362082</v>
      </c>
      <c r="R126" s="108"/>
      <c r="S126" s="108"/>
      <c r="T126" s="108"/>
      <c r="U126" s="139"/>
    </row>
    <row r="127" spans="2:23" ht="13.5" thickBot="1">
      <c r="B127" s="208"/>
      <c r="C127" s="110"/>
      <c r="D127" s="110"/>
      <c r="E127" s="110"/>
      <c r="F127" s="110"/>
      <c r="G127" s="110"/>
      <c r="H127" s="196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1"/>
    </row>
    <row r="128" spans="2:23" ht="13.5" thickTop="1">
      <c r="B128" s="210"/>
      <c r="C128" s="79"/>
      <c r="D128" s="79"/>
      <c r="E128" s="79"/>
      <c r="F128" s="79"/>
      <c r="G128" s="79"/>
      <c r="H128" s="168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</row>
    <row r="129" spans="2:21">
      <c r="B129" s="210"/>
      <c r="C129" s="79"/>
      <c r="D129" s="79"/>
      <c r="E129" s="79"/>
      <c r="F129" s="79"/>
      <c r="G129" s="79"/>
      <c r="H129" s="168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</row>
    <row r="130" spans="2:21">
      <c r="H130" s="180"/>
    </row>
    <row r="131" spans="2:21">
      <c r="H131" s="180"/>
    </row>
    <row r="132" spans="2:21">
      <c r="H132" s="180"/>
    </row>
    <row r="133" spans="2:21">
      <c r="H133" s="180"/>
    </row>
    <row r="134" spans="2:21">
      <c r="H134" s="180"/>
    </row>
    <row r="135" spans="2:21">
      <c r="H135" s="180"/>
    </row>
    <row r="136" spans="2:21">
      <c r="H136" s="180"/>
    </row>
    <row r="137" spans="2:21">
      <c r="H137" s="180"/>
    </row>
    <row r="138" spans="2:21">
      <c r="H138" s="180"/>
    </row>
    <row r="139" spans="2:21">
      <c r="H139" s="180"/>
    </row>
    <row r="140" spans="2:21">
      <c r="H140" s="180"/>
    </row>
    <row r="141" spans="2:21">
      <c r="H141" s="180"/>
    </row>
    <row r="142" spans="2:21">
      <c r="H142" s="180"/>
    </row>
    <row r="143" spans="2:21">
      <c r="H143" s="180"/>
    </row>
    <row r="144" spans="2:21">
      <c r="H144" s="180"/>
    </row>
    <row r="145" spans="6:11">
      <c r="H145" s="180"/>
    </row>
    <row r="146" spans="6:11">
      <c r="H146" s="180"/>
    </row>
    <row r="147" spans="6:11">
      <c r="H147" s="180"/>
    </row>
    <row r="148" spans="6:11">
      <c r="H148" s="180"/>
    </row>
    <row r="149" spans="6:11">
      <c r="H149" s="180"/>
    </row>
    <row r="150" spans="6:11">
      <c r="H150" s="180"/>
    </row>
    <row r="151" spans="6:11">
      <c r="H151" s="180"/>
    </row>
    <row r="152" spans="6:11">
      <c r="H152" s="180"/>
    </row>
    <row r="153" spans="6:11">
      <c r="F153" s="18"/>
      <c r="H153" s="180"/>
    </row>
    <row r="154" spans="6:11">
      <c r="F154" s="18"/>
      <c r="H154" s="195"/>
      <c r="I154" s="179"/>
      <c r="J154" s="18"/>
    </row>
    <row r="155" spans="6:11">
      <c r="F155" s="18"/>
      <c r="H155" s="195"/>
      <c r="I155" s="179"/>
      <c r="J155" s="206"/>
    </row>
    <row r="156" spans="6:11">
      <c r="H156" s="195"/>
      <c r="I156" s="179"/>
      <c r="J156" s="206"/>
      <c r="K156" s="179"/>
    </row>
    <row r="157" spans="6:11">
      <c r="H157" s="180"/>
    </row>
    <row r="158" spans="6:11">
      <c r="F158" s="18"/>
      <c r="H158" s="205"/>
    </row>
    <row r="159" spans="6:11">
      <c r="H159" s="213"/>
      <c r="I159" s="179"/>
    </row>
    <row r="160" spans="6:11">
      <c r="H160" s="180"/>
    </row>
    <row r="161" spans="4:8">
      <c r="H161" s="180"/>
    </row>
    <row r="162" spans="4:8">
      <c r="H162" s="180"/>
    </row>
    <row r="163" spans="4:8">
      <c r="D163" s="79"/>
      <c r="H163" s="180"/>
    </row>
    <row r="164" spans="4:8">
      <c r="D164" s="210"/>
      <c r="H164" s="180"/>
    </row>
    <row r="165" spans="4:8">
      <c r="D165" s="79"/>
      <c r="H165" s="180"/>
    </row>
    <row r="166" spans="4:8">
      <c r="D166" s="79"/>
      <c r="H166" s="180"/>
    </row>
    <row r="167" spans="4:8">
      <c r="D167" s="79"/>
      <c r="H167" s="180"/>
    </row>
    <row r="168" spans="4:8">
      <c r="D168" s="79"/>
      <c r="H168" s="180"/>
    </row>
    <row r="169" spans="4:8">
      <c r="D169" s="214"/>
      <c r="H169" s="180"/>
    </row>
    <row r="170" spans="4:8">
      <c r="D170" s="45"/>
      <c r="H170" s="180"/>
    </row>
    <row r="171" spans="4:8">
      <c r="H171" s="180"/>
    </row>
    <row r="172" spans="4:8">
      <c r="H172" s="180"/>
    </row>
    <row r="173" spans="4:8">
      <c r="H173" s="180"/>
    </row>
    <row r="174" spans="4:8">
      <c r="H174" s="180"/>
    </row>
    <row r="175" spans="4:8">
      <c r="H175" s="180"/>
    </row>
    <row r="176" spans="4:8">
      <c r="H176" s="180"/>
    </row>
    <row r="177" spans="8:8">
      <c r="H177" s="180"/>
    </row>
    <row r="178" spans="8:8">
      <c r="H178" s="180"/>
    </row>
    <row r="179" spans="8:8">
      <c r="H179" s="180"/>
    </row>
    <row r="180" spans="8:8">
      <c r="H180" s="180"/>
    </row>
    <row r="181" spans="8:8">
      <c r="H181" s="180"/>
    </row>
    <row r="182" spans="8:8">
      <c r="H182" s="180"/>
    </row>
    <row r="183" spans="8:8">
      <c r="H183" s="180"/>
    </row>
    <row r="184" spans="8:8">
      <c r="H184" s="180"/>
    </row>
    <row r="185" spans="8:8">
      <c r="H185" s="180"/>
    </row>
    <row r="186" spans="8:8">
      <c r="H186" s="180"/>
    </row>
    <row r="187" spans="8:8">
      <c r="H187" s="180"/>
    </row>
    <row r="188" spans="8:8">
      <c r="H188" s="180"/>
    </row>
    <row r="189" spans="8:8">
      <c r="H189" s="180"/>
    </row>
    <row r="190" spans="8:8">
      <c r="H190" s="180"/>
    </row>
    <row r="191" spans="8:8">
      <c r="H191" s="180"/>
    </row>
    <row r="192" spans="8:8">
      <c r="H192" s="180"/>
    </row>
    <row r="193" spans="8:8">
      <c r="H193" s="180"/>
    </row>
    <row r="194" spans="8:8">
      <c r="H194" s="180"/>
    </row>
    <row r="195" spans="8:8">
      <c r="H195" s="180"/>
    </row>
    <row r="196" spans="8:8">
      <c r="H196" s="180"/>
    </row>
    <row r="197" spans="8:8">
      <c r="H197" s="180"/>
    </row>
    <row r="198" spans="8:8">
      <c r="H198" s="180"/>
    </row>
    <row r="199" spans="8:8">
      <c r="H199" s="180"/>
    </row>
    <row r="200" spans="8:8">
      <c r="H200" s="180"/>
    </row>
    <row r="201" spans="8:8">
      <c r="H201" s="180"/>
    </row>
    <row r="202" spans="8:8">
      <c r="H202" s="180"/>
    </row>
    <row r="203" spans="8:8">
      <c r="H203" s="180"/>
    </row>
    <row r="204" spans="8:8">
      <c r="H204" s="180"/>
    </row>
    <row r="205" spans="8:8">
      <c r="H205" s="180"/>
    </row>
    <row r="206" spans="8:8">
      <c r="H206" s="180"/>
    </row>
    <row r="207" spans="8:8">
      <c r="H207" s="180"/>
    </row>
    <row r="208" spans="8:8">
      <c r="H208" s="180"/>
    </row>
    <row r="209" spans="8:8">
      <c r="H209" s="180"/>
    </row>
    <row r="210" spans="8:8">
      <c r="H210" s="180"/>
    </row>
    <row r="211" spans="8:8">
      <c r="H211" s="180"/>
    </row>
    <row r="212" spans="8:8">
      <c r="H212" s="180"/>
    </row>
    <row r="213" spans="8:8">
      <c r="H213" s="180"/>
    </row>
    <row r="214" spans="8:8">
      <c r="H214" s="180"/>
    </row>
    <row r="215" spans="8:8">
      <c r="H215" s="180"/>
    </row>
    <row r="216" spans="8:8">
      <c r="H216" s="180"/>
    </row>
    <row r="217" spans="8:8">
      <c r="H217" s="180"/>
    </row>
    <row r="218" spans="8:8">
      <c r="H218" s="180"/>
    </row>
    <row r="219" spans="8:8">
      <c r="H219" s="180"/>
    </row>
    <row r="220" spans="8:8">
      <c r="H220" s="180"/>
    </row>
    <row r="221" spans="8:8">
      <c r="H221" s="180"/>
    </row>
    <row r="222" spans="8:8">
      <c r="H222" s="180"/>
    </row>
    <row r="223" spans="8:8">
      <c r="H223" s="180"/>
    </row>
    <row r="224" spans="8:8">
      <c r="H224" s="180"/>
    </row>
    <row r="225" spans="8:8">
      <c r="H225" s="180"/>
    </row>
    <row r="226" spans="8:8">
      <c r="H226" s="180"/>
    </row>
    <row r="227" spans="8:8">
      <c r="H227" s="180"/>
    </row>
    <row r="228" spans="8:8">
      <c r="H228" s="180"/>
    </row>
    <row r="229" spans="8:8">
      <c r="H229" s="180"/>
    </row>
    <row r="230" spans="8:8">
      <c r="H230" s="180"/>
    </row>
    <row r="231" spans="8:8">
      <c r="H231" s="180"/>
    </row>
    <row r="232" spans="8:8">
      <c r="H232" s="180"/>
    </row>
    <row r="233" spans="8:8">
      <c r="H233" s="180"/>
    </row>
    <row r="234" spans="8:8">
      <c r="H234" s="180"/>
    </row>
    <row r="235" spans="8:8">
      <c r="H235" s="180"/>
    </row>
    <row r="236" spans="8:8">
      <c r="H236" s="180"/>
    </row>
    <row r="237" spans="8:8">
      <c r="H237" s="180"/>
    </row>
    <row r="238" spans="8:8">
      <c r="H238" s="180"/>
    </row>
    <row r="239" spans="8:8">
      <c r="H239" s="180"/>
    </row>
    <row r="240" spans="8:8">
      <c r="H240" s="180"/>
    </row>
    <row r="241" spans="8:8">
      <c r="H241" s="180"/>
    </row>
    <row r="242" spans="8:8">
      <c r="H242" s="180"/>
    </row>
    <row r="243" spans="8:8">
      <c r="H243" s="180"/>
    </row>
    <row r="244" spans="8:8">
      <c r="H244" s="180"/>
    </row>
    <row r="245" spans="8:8">
      <c r="H245" s="180"/>
    </row>
    <row r="246" spans="8:8">
      <c r="H246" s="180"/>
    </row>
    <row r="247" spans="8:8">
      <c r="H247" s="180"/>
    </row>
    <row r="248" spans="8:8">
      <c r="H248" s="180"/>
    </row>
    <row r="249" spans="8:8">
      <c r="H249" s="180"/>
    </row>
    <row r="250" spans="8:8">
      <c r="H250" s="180"/>
    </row>
    <row r="251" spans="8:8">
      <c r="H251" s="180"/>
    </row>
    <row r="252" spans="8:8">
      <c r="H252" s="180"/>
    </row>
    <row r="253" spans="8:8">
      <c r="H253" s="180"/>
    </row>
    <row r="254" spans="8:8">
      <c r="H254" s="180"/>
    </row>
    <row r="255" spans="8:8">
      <c r="H255" s="180"/>
    </row>
    <row r="256" spans="8:8">
      <c r="H256" s="180"/>
    </row>
    <row r="257" spans="8:8">
      <c r="H257" s="180"/>
    </row>
    <row r="258" spans="8:8">
      <c r="H258" s="180"/>
    </row>
    <row r="259" spans="8:8">
      <c r="H259" s="180"/>
    </row>
    <row r="260" spans="8:8">
      <c r="H260" s="180"/>
    </row>
    <row r="261" spans="8:8">
      <c r="H261" s="180"/>
    </row>
    <row r="262" spans="8:8">
      <c r="H262" s="180"/>
    </row>
    <row r="263" spans="8:8">
      <c r="H263" s="180"/>
    </row>
    <row r="264" spans="8:8">
      <c r="H264" s="180"/>
    </row>
    <row r="265" spans="8:8">
      <c r="H265" s="180"/>
    </row>
    <row r="266" spans="8:8">
      <c r="H266" s="180"/>
    </row>
    <row r="267" spans="8:8">
      <c r="H267" s="180"/>
    </row>
    <row r="268" spans="8:8">
      <c r="H268" s="180"/>
    </row>
    <row r="269" spans="8:8">
      <c r="H269" s="180"/>
    </row>
    <row r="270" spans="8:8">
      <c r="H270" s="180"/>
    </row>
    <row r="271" spans="8:8">
      <c r="H271" s="180"/>
    </row>
    <row r="272" spans="8:8">
      <c r="H272" s="180"/>
    </row>
    <row r="273" spans="8:8">
      <c r="H273" s="180"/>
    </row>
    <row r="274" spans="8:8">
      <c r="H274" s="180"/>
    </row>
  </sheetData>
  <mergeCells count="8">
    <mergeCell ref="B23:F23"/>
    <mergeCell ref="B10:F10"/>
    <mergeCell ref="B2:U2"/>
    <mergeCell ref="B5:U5"/>
    <mergeCell ref="B6:U6"/>
    <mergeCell ref="B7:U7"/>
    <mergeCell ref="B4:U4"/>
    <mergeCell ref="H8:U8"/>
  </mergeCells>
  <phoneticPr fontId="7" type="noConversion"/>
  <printOptions horizontalCentered="1"/>
  <pageMargins left="0.32" right="0.3" top="0.39" bottom="0.3" header="0.25" footer="0.17"/>
  <pageSetup paperSize="3" scale="55" orientation="landscape" r:id="rId1"/>
  <headerFooter alignWithMargins="0">
    <oddFooter>&amp;C&amp;Z&amp;F&amp;A&amp;R&amp;D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0"/>
  <sheetViews>
    <sheetView topLeftCell="A46" workbookViewId="0">
      <selection activeCell="E69" sqref="E69"/>
    </sheetView>
  </sheetViews>
  <sheetFormatPr defaultColWidth="8.85546875" defaultRowHeight="15"/>
  <cols>
    <col min="1" max="1" width="59.140625" style="233" customWidth="1"/>
    <col min="2" max="2" width="9.140625" style="234" customWidth="1"/>
    <col min="3" max="4" width="15.7109375" style="233" customWidth="1"/>
    <col min="5" max="5" width="11.140625" style="233" bestFit="1" customWidth="1"/>
    <col min="6" max="6" width="12.5703125" style="233" bestFit="1" customWidth="1"/>
    <col min="7" max="7" width="10.140625" style="233" bestFit="1" customWidth="1"/>
    <col min="8" max="8" width="10.85546875" style="233" bestFit="1" customWidth="1"/>
    <col min="9" max="16384" width="8.85546875" style="233"/>
  </cols>
  <sheetData>
    <row r="1" spans="1:12" ht="15.75">
      <c r="A1" s="260" t="s">
        <v>284</v>
      </c>
      <c r="B1" s="261"/>
      <c r="C1"/>
      <c r="D1"/>
    </row>
    <row r="2" spans="1:12">
      <c r="A2" s="262"/>
      <c r="B2" s="261"/>
      <c r="C2"/>
      <c r="D2"/>
      <c r="E2" s="254"/>
      <c r="F2" s="253"/>
      <c r="G2" s="253"/>
      <c r="H2" s="253"/>
      <c r="I2" s="253"/>
      <c r="J2" s="253"/>
      <c r="K2" s="255"/>
      <c r="L2" s="255"/>
    </row>
    <row r="3" spans="1:12">
      <c r="A3" s="446" t="s">
        <v>283</v>
      </c>
      <c r="B3" s="447"/>
      <c r="C3" s="447"/>
      <c r="D3" s="263"/>
      <c r="E3" s="254"/>
      <c r="F3" s="253"/>
      <c r="G3" s="253"/>
      <c r="H3" s="253"/>
      <c r="I3" s="253"/>
      <c r="J3" s="253"/>
      <c r="K3" s="255"/>
      <c r="L3" s="255"/>
    </row>
    <row r="4" spans="1:12">
      <c r="A4" s="264" t="s">
        <v>282</v>
      </c>
      <c r="B4" s="265"/>
      <c r="C4" s="266"/>
      <c r="D4" s="263"/>
      <c r="E4" s="254"/>
      <c r="F4" s="253"/>
      <c r="G4" s="253"/>
      <c r="H4" s="253"/>
      <c r="I4" s="253"/>
      <c r="J4" s="253"/>
      <c r="K4" s="253"/>
      <c r="L4" s="253"/>
    </row>
    <row r="5" spans="1:12">
      <c r="A5" s="264" t="s">
        <v>286</v>
      </c>
      <c r="B5" s="267"/>
      <c r="C5" s="268"/>
      <c r="D5" s="263"/>
      <c r="E5" s="254"/>
      <c r="F5" s="253"/>
      <c r="G5" s="253"/>
      <c r="H5" s="253"/>
      <c r="I5" s="253"/>
      <c r="J5" s="253"/>
      <c r="K5" s="253"/>
      <c r="L5" s="253"/>
    </row>
    <row r="6" spans="1:12">
      <c r="A6" s="269" t="s">
        <v>314</v>
      </c>
      <c r="B6" s="267"/>
      <c r="C6" s="270"/>
      <c r="D6" s="263"/>
      <c r="E6" s="254"/>
      <c r="F6" s="253"/>
      <c r="G6" s="253"/>
      <c r="H6" s="253"/>
      <c r="I6" s="253"/>
      <c r="J6" s="253"/>
      <c r="K6" s="253"/>
      <c r="L6" s="253"/>
    </row>
    <row r="7" spans="1:12">
      <c r="A7" s="269"/>
      <c r="B7" s="267"/>
      <c r="C7" s="270"/>
      <c r="D7" s="263"/>
      <c r="E7" s="252"/>
      <c r="F7" s="253"/>
      <c r="G7" s="253"/>
      <c r="H7" s="253"/>
      <c r="I7" s="253"/>
      <c r="J7" s="253"/>
      <c r="K7" s="253"/>
      <c r="L7" s="253"/>
    </row>
    <row r="8" spans="1:12" ht="15.75">
      <c r="A8" s="271"/>
      <c r="B8" s="272" t="s">
        <v>271</v>
      </c>
      <c r="C8" s="273">
        <v>2019</v>
      </c>
      <c r="D8" s="289">
        <v>2019</v>
      </c>
      <c r="E8" s="252"/>
      <c r="F8" s="251"/>
      <c r="G8" s="251"/>
      <c r="H8" s="251"/>
      <c r="I8" s="251"/>
      <c r="J8" s="251"/>
      <c r="K8" s="251"/>
      <c r="L8" s="251"/>
    </row>
    <row r="9" spans="1:12" ht="16.5" thickBot="1">
      <c r="A9" s="274"/>
      <c r="B9" s="275" t="s">
        <v>269</v>
      </c>
      <c r="C9" s="276" t="s">
        <v>287</v>
      </c>
      <c r="D9" s="276" t="s">
        <v>320</v>
      </c>
      <c r="E9" s="250"/>
      <c r="F9" s="245"/>
      <c r="G9" s="249"/>
      <c r="H9" s="245"/>
      <c r="I9" s="245"/>
      <c r="J9" s="245"/>
      <c r="K9" s="245"/>
      <c r="L9" s="245"/>
    </row>
    <row r="10" spans="1:12" ht="16.5" thickTop="1">
      <c r="A10" s="277"/>
      <c r="B10" s="272"/>
      <c r="C10" s="273"/>
      <c r="D10" s="380"/>
    </row>
    <row r="11" spans="1:12" ht="15.75">
      <c r="A11" s="278" t="s">
        <v>288</v>
      </c>
      <c r="B11" s="279">
        <v>10</v>
      </c>
      <c r="C11" s="280">
        <v>15000</v>
      </c>
      <c r="D11" s="380"/>
    </row>
    <row r="12" spans="1:12" ht="15.75">
      <c r="A12" s="281"/>
      <c r="B12" s="279"/>
      <c r="C12" s="282"/>
      <c r="D12" s="381"/>
      <c r="E12" s="247"/>
      <c r="F12" s="243"/>
      <c r="G12" s="242"/>
      <c r="H12" s="243"/>
      <c r="I12" s="242"/>
      <c r="J12" s="246"/>
      <c r="K12" s="248"/>
      <c r="L12" s="248"/>
    </row>
    <row r="13" spans="1:12" ht="15.75">
      <c r="A13" s="281"/>
      <c r="B13" s="279"/>
      <c r="C13" s="280"/>
      <c r="D13" s="380"/>
      <c r="E13" s="247"/>
      <c r="F13" s="243"/>
      <c r="G13" s="242"/>
      <c r="H13" s="243"/>
      <c r="I13" s="242"/>
      <c r="J13" s="246"/>
      <c r="K13" s="248"/>
      <c r="L13" s="248"/>
    </row>
    <row r="14" spans="1:12">
      <c r="A14" s="283" t="s">
        <v>289</v>
      </c>
      <c r="B14" s="267"/>
      <c r="C14" s="284">
        <f>C11</f>
        <v>15000</v>
      </c>
      <c r="D14" s="379"/>
      <c r="E14" s="247"/>
      <c r="F14" s="243"/>
      <c r="G14" s="242"/>
      <c r="H14" s="243"/>
      <c r="I14" s="242"/>
      <c r="J14" s="246"/>
      <c r="K14" s="248"/>
      <c r="L14" s="248"/>
    </row>
    <row r="15" spans="1:12">
      <c r="A15" s="269"/>
      <c r="B15" s="267"/>
      <c r="C15"/>
      <c r="D15" s="379"/>
      <c r="E15" s="247"/>
      <c r="F15" s="243"/>
      <c r="G15" s="242"/>
      <c r="H15" s="243"/>
      <c r="I15" s="242"/>
      <c r="J15" s="246"/>
      <c r="K15" s="248"/>
      <c r="L15" s="248"/>
    </row>
    <row r="16" spans="1:12" ht="15.75">
      <c r="A16" s="285" t="s">
        <v>315</v>
      </c>
      <c r="B16" s="267"/>
      <c r="C16" s="270"/>
      <c r="D16" s="379"/>
      <c r="E16" s="247"/>
      <c r="F16" s="243"/>
      <c r="G16" s="242"/>
      <c r="H16" s="243"/>
      <c r="I16" s="242"/>
      <c r="J16" s="243"/>
      <c r="K16" s="248"/>
      <c r="L16" s="248"/>
    </row>
    <row r="17" spans="1:12">
      <c r="A17" s="448"/>
      <c r="B17" s="449"/>
      <c r="C17" s="270"/>
      <c r="D17" s="379"/>
      <c r="E17" s="247"/>
      <c r="F17" s="243"/>
      <c r="G17" s="242"/>
      <c r="H17" s="243"/>
      <c r="I17" s="242"/>
      <c r="J17" s="246"/>
      <c r="K17" s="248"/>
      <c r="L17" s="248"/>
    </row>
    <row r="18" spans="1:12">
      <c r="A18" s="264" t="s">
        <v>281</v>
      </c>
      <c r="B18" s="286"/>
      <c r="C18" s="270"/>
      <c r="D18" s="379"/>
      <c r="E18" s="247"/>
      <c r="F18" s="243"/>
      <c r="G18" s="242"/>
      <c r="H18" s="243"/>
      <c r="I18" s="242"/>
      <c r="J18" s="246"/>
      <c r="K18" s="248"/>
      <c r="L18" s="245"/>
    </row>
    <row r="19" spans="1:12">
      <c r="A19" s="287" t="s">
        <v>280</v>
      </c>
      <c r="B19" s="288"/>
      <c r="C19" s="270"/>
      <c r="D19" s="382"/>
      <c r="E19" s="247"/>
      <c r="F19" s="243"/>
      <c r="G19" s="242"/>
      <c r="H19" s="243"/>
      <c r="I19" s="242"/>
      <c r="J19" s="243"/>
      <c r="K19" s="245"/>
      <c r="L19" s="245"/>
    </row>
    <row r="20" spans="1:12">
      <c r="A20" s="287"/>
      <c r="B20" s="288"/>
      <c r="C20" s="270"/>
      <c r="D20" s="382"/>
      <c r="E20" s="247"/>
      <c r="F20" s="246"/>
      <c r="G20" s="242"/>
      <c r="H20" s="246"/>
      <c r="I20" s="242"/>
      <c r="J20" s="246"/>
      <c r="K20" s="248"/>
      <c r="L20" s="248"/>
    </row>
    <row r="21" spans="1:12">
      <c r="A21" s="273" t="s">
        <v>279</v>
      </c>
      <c r="B21" s="272" t="s">
        <v>271</v>
      </c>
      <c r="C21" s="273">
        <v>2019</v>
      </c>
      <c r="D21" s="289">
        <v>2019</v>
      </c>
      <c r="E21" s="247"/>
      <c r="F21" s="246"/>
      <c r="G21" s="242"/>
      <c r="H21" s="246"/>
      <c r="I21" s="242"/>
      <c r="J21" s="246"/>
      <c r="K21" s="248"/>
      <c r="L21" s="245"/>
    </row>
    <row r="22" spans="1:12" ht="15.75" thickBot="1">
      <c r="A22" s="289"/>
      <c r="B22" s="272" t="s">
        <v>269</v>
      </c>
      <c r="C22" s="273" t="s">
        <v>287</v>
      </c>
      <c r="D22" s="276" t="s">
        <v>320</v>
      </c>
      <c r="E22" s="247"/>
      <c r="F22" s="243"/>
      <c r="G22" s="242"/>
      <c r="H22" s="243"/>
      <c r="I22" s="242"/>
      <c r="J22" s="243"/>
      <c r="K22" s="248"/>
      <c r="L22" s="245"/>
    </row>
    <row r="23" spans="1:12" ht="15.75" thickTop="1">
      <c r="A23" s="290"/>
      <c r="B23" s="291"/>
      <c r="C23" s="290"/>
      <c r="D23" s="383"/>
      <c r="E23" s="247"/>
      <c r="F23" s="246"/>
      <c r="G23" s="242"/>
      <c r="H23" s="246"/>
      <c r="I23" s="242"/>
      <c r="J23" s="246"/>
      <c r="K23" s="248"/>
      <c r="L23" s="248"/>
    </row>
    <row r="24" spans="1:12">
      <c r="A24" s="292" t="s">
        <v>193</v>
      </c>
      <c r="B24" s="293">
        <v>1</v>
      </c>
      <c r="C24" s="294">
        <v>0</v>
      </c>
      <c r="D24" s="384">
        <v>0</v>
      </c>
      <c r="E24" s="247"/>
      <c r="F24" s="246"/>
      <c r="G24" s="242"/>
      <c r="H24" s="246"/>
      <c r="I24" s="242"/>
      <c r="J24" s="246"/>
      <c r="K24" s="248"/>
      <c r="L24" s="248"/>
    </row>
    <row r="25" spans="1:12">
      <c r="A25" s="292" t="s">
        <v>278</v>
      </c>
      <c r="B25" s="293">
        <v>2</v>
      </c>
      <c r="C25" s="294">
        <v>3500</v>
      </c>
      <c r="D25" s="384">
        <v>1395.03</v>
      </c>
      <c r="E25" s="247"/>
      <c r="F25" s="246"/>
      <c r="G25" s="242"/>
      <c r="H25" s="246"/>
      <c r="I25" s="242"/>
      <c r="J25" s="246"/>
      <c r="K25" s="248"/>
      <c r="L25" s="245"/>
    </row>
    <row r="26" spans="1:12">
      <c r="A26" s="292" t="s">
        <v>277</v>
      </c>
      <c r="B26" s="293">
        <v>3</v>
      </c>
      <c r="C26" s="294">
        <v>68000</v>
      </c>
      <c r="D26" s="384">
        <v>67767.34</v>
      </c>
      <c r="E26" s="247"/>
      <c r="F26" s="243"/>
      <c r="G26" s="242"/>
      <c r="H26" s="243"/>
      <c r="I26" s="247"/>
      <c r="J26" s="246"/>
      <c r="K26" s="248"/>
      <c r="L26" s="248"/>
    </row>
    <row r="27" spans="1:12">
      <c r="A27" s="292" t="s">
        <v>276</v>
      </c>
      <c r="B27" s="293">
        <v>4</v>
      </c>
      <c r="C27" s="294">
        <v>130000</v>
      </c>
      <c r="D27" s="384">
        <v>143790.41</v>
      </c>
      <c r="E27" s="247"/>
      <c r="F27" s="246"/>
      <c r="G27" s="242"/>
      <c r="H27" s="246"/>
      <c r="I27" s="242"/>
      <c r="J27" s="246"/>
      <c r="K27" s="245"/>
      <c r="L27" s="245"/>
    </row>
    <row r="28" spans="1:12">
      <c r="A28" s="292" t="s">
        <v>6</v>
      </c>
      <c r="B28" s="293">
        <v>5</v>
      </c>
      <c r="C28" s="294">
        <v>5000</v>
      </c>
      <c r="D28" s="384">
        <v>0</v>
      </c>
      <c r="E28" s="247"/>
      <c r="F28" s="246"/>
      <c r="G28" s="242"/>
      <c r="H28" s="246"/>
      <c r="I28" s="242"/>
      <c r="J28" s="246"/>
      <c r="K28" s="248"/>
      <c r="L28" s="248"/>
    </row>
    <row r="29" spans="1:12">
      <c r="A29" s="292" t="s">
        <v>203</v>
      </c>
      <c r="B29" s="293">
        <v>6</v>
      </c>
      <c r="C29" s="294">
        <v>5000</v>
      </c>
      <c r="D29" s="384">
        <v>0</v>
      </c>
      <c r="E29" s="247"/>
      <c r="F29" s="246"/>
      <c r="G29" s="242"/>
      <c r="H29" s="246"/>
      <c r="I29" s="242"/>
      <c r="J29" s="246"/>
      <c r="K29" s="248"/>
      <c r="L29" s="248"/>
    </row>
    <row r="30" spans="1:12">
      <c r="A30" s="292" t="s">
        <v>312</v>
      </c>
      <c r="B30" s="293">
        <v>7</v>
      </c>
      <c r="C30" s="294">
        <v>10000</v>
      </c>
      <c r="D30" s="384">
        <v>0</v>
      </c>
      <c r="E30" s="247"/>
      <c r="F30" s="246"/>
      <c r="G30" s="242"/>
      <c r="H30" s="246"/>
      <c r="I30" s="242"/>
      <c r="J30" s="246"/>
      <c r="K30" s="248"/>
      <c r="L30" s="248"/>
    </row>
    <row r="31" spans="1:12">
      <c r="A31" s="292" t="s">
        <v>211</v>
      </c>
      <c r="B31" s="293">
        <v>8</v>
      </c>
      <c r="C31" s="294">
        <v>0</v>
      </c>
      <c r="D31" s="384">
        <v>0</v>
      </c>
      <c r="E31" s="247"/>
      <c r="F31" s="243"/>
      <c r="G31" s="244"/>
      <c r="H31" s="243"/>
      <c r="I31" s="244"/>
      <c r="J31" s="243"/>
      <c r="K31" s="245"/>
      <c r="L31" s="245"/>
    </row>
    <row r="32" spans="1:12">
      <c r="A32" s="295" t="s">
        <v>275</v>
      </c>
      <c r="B32" s="293">
        <v>9</v>
      </c>
      <c r="C32" s="294">
        <v>25000</v>
      </c>
      <c r="D32" s="385">
        <v>23236.62</v>
      </c>
      <c r="E32" s="247"/>
      <c r="F32" s="246"/>
      <c r="G32" s="242"/>
      <c r="H32" s="246"/>
      <c r="I32" s="242"/>
      <c r="J32" s="246"/>
      <c r="K32" s="248"/>
      <c r="L32" s="248"/>
    </row>
    <row r="33" spans="1:12">
      <c r="A33" s="295" t="s">
        <v>274</v>
      </c>
      <c r="B33" s="293">
        <v>10</v>
      </c>
      <c r="C33" s="294">
        <v>15000</v>
      </c>
      <c r="D33" s="385">
        <v>9935.64</v>
      </c>
      <c r="E33" s="247"/>
      <c r="F33" s="243"/>
      <c r="G33" s="243"/>
      <c r="H33" s="243"/>
      <c r="I33" s="246"/>
      <c r="J33" s="243"/>
      <c r="K33" s="245"/>
      <c r="L33" s="245"/>
    </row>
    <row r="34" spans="1:12" ht="19.5" customHeight="1">
      <c r="A34" s="296" t="s">
        <v>47</v>
      </c>
      <c r="B34" s="297">
        <v>11</v>
      </c>
      <c r="C34" s="294">
        <v>7500</v>
      </c>
      <c r="D34" s="384">
        <v>5519.11</v>
      </c>
      <c r="E34" s="242"/>
      <c r="F34" s="243"/>
      <c r="G34" s="242"/>
      <c r="H34" s="243"/>
      <c r="I34" s="242"/>
      <c r="L34" s="245"/>
    </row>
    <row r="35" spans="1:12" ht="15" hidden="1" customHeight="1">
      <c r="A35" s="292" t="s">
        <v>46</v>
      </c>
      <c r="B35" s="293">
        <v>12</v>
      </c>
      <c r="C35" s="298">
        <v>42500</v>
      </c>
      <c r="D35" s="385"/>
      <c r="E35" s="242"/>
      <c r="F35" s="243"/>
      <c r="G35" s="242"/>
      <c r="H35" s="243"/>
      <c r="I35" s="242"/>
      <c r="L35" s="245"/>
    </row>
    <row r="36" spans="1:12" ht="15.75" customHeight="1">
      <c r="A36" s="292" t="s">
        <v>46</v>
      </c>
      <c r="B36" s="293">
        <v>12</v>
      </c>
      <c r="C36" s="299">
        <v>40000</v>
      </c>
      <c r="D36" s="385">
        <v>39158.21</v>
      </c>
      <c r="E36" s="242"/>
      <c r="F36" s="243"/>
      <c r="G36" s="242"/>
      <c r="H36" s="243"/>
      <c r="I36" s="242"/>
      <c r="L36" s="245"/>
    </row>
    <row r="37" spans="1:12" ht="15" customHeight="1">
      <c r="A37" s="292"/>
      <c r="B37" s="293"/>
      <c r="C37" s="299"/>
      <c r="D37" s="385"/>
      <c r="E37" s="242"/>
      <c r="F37" s="243"/>
      <c r="G37" s="242"/>
      <c r="H37" s="243"/>
      <c r="I37" s="242"/>
      <c r="L37" s="245"/>
    </row>
    <row r="38" spans="1:12">
      <c r="A38" s="292"/>
      <c r="B38" s="272"/>
      <c r="C38" s="299"/>
      <c r="D38" s="385"/>
      <c r="E38" s="242"/>
      <c r="F38" s="243"/>
      <c r="G38" s="242"/>
      <c r="H38" s="243"/>
      <c r="I38" s="242"/>
    </row>
    <row r="39" spans="1:12" ht="15.75" thickBot="1">
      <c r="A39" s="283" t="s">
        <v>273</v>
      </c>
      <c r="B39" s="300"/>
      <c r="C39" s="299">
        <f>SUM(C24:C36)-C35</f>
        <v>309000</v>
      </c>
      <c r="D39" s="386">
        <f>SUM(D24:D36)</f>
        <v>290802.36</v>
      </c>
      <c r="E39" s="242"/>
      <c r="F39" s="243"/>
      <c r="G39" s="242"/>
      <c r="H39" s="243"/>
      <c r="I39" s="242"/>
    </row>
    <row r="40" spans="1:12" ht="15.75" thickTop="1">
      <c r="A40" s="290"/>
      <c r="B40" s="291"/>
      <c r="C40" s="290"/>
      <c r="D40" s="294"/>
      <c r="E40" s="242"/>
      <c r="F40" s="243"/>
      <c r="G40" s="242"/>
      <c r="H40" s="243"/>
      <c r="I40" s="242"/>
    </row>
    <row r="41" spans="1:12">
      <c r="A41" s="292" t="s">
        <v>272</v>
      </c>
      <c r="B41" s="272" t="s">
        <v>271</v>
      </c>
      <c r="C41" s="273"/>
      <c r="D41" s="294"/>
      <c r="E41" s="242"/>
      <c r="F41" s="243"/>
      <c r="G41" s="242"/>
      <c r="H41" s="243"/>
      <c r="I41" s="242"/>
    </row>
    <row r="42" spans="1:12" ht="15.75" thickBot="1">
      <c r="A42" s="292" t="s">
        <v>270</v>
      </c>
      <c r="B42" s="272" t="s">
        <v>269</v>
      </c>
      <c r="C42" s="273"/>
      <c r="D42" s="377"/>
      <c r="E42" s="242"/>
      <c r="F42" s="243"/>
      <c r="G42" s="242"/>
      <c r="H42" s="243"/>
      <c r="I42" s="242"/>
    </row>
    <row r="43" spans="1:12" ht="15.75" thickTop="1">
      <c r="A43" s="290"/>
      <c r="B43" s="291"/>
      <c r="C43" s="290"/>
      <c r="D43" s="295"/>
      <c r="E43" s="242"/>
      <c r="F43" s="243"/>
      <c r="G43" s="242"/>
      <c r="H43" s="243"/>
      <c r="I43" s="242"/>
    </row>
    <row r="44" spans="1:12">
      <c r="A44" s="292" t="s">
        <v>268</v>
      </c>
      <c r="B44" s="293">
        <v>13</v>
      </c>
      <c r="C44" s="294">
        <v>25000</v>
      </c>
      <c r="D44" s="385">
        <v>16936.91</v>
      </c>
      <c r="E44" s="242"/>
      <c r="F44" s="243"/>
      <c r="G44" s="242"/>
      <c r="H44" s="243"/>
      <c r="I44" s="242"/>
    </row>
    <row r="45" spans="1:12">
      <c r="A45" s="292" t="s">
        <v>267</v>
      </c>
      <c r="B45" s="293">
        <v>14</v>
      </c>
      <c r="C45" s="294">
        <v>23000</v>
      </c>
      <c r="D45" s="384">
        <v>22891.02</v>
      </c>
      <c r="E45" s="242"/>
      <c r="F45" s="244"/>
      <c r="G45" s="242"/>
      <c r="H45" s="243"/>
      <c r="I45" s="242"/>
    </row>
    <row r="46" spans="1:12">
      <c r="A46" s="292" t="s">
        <v>266</v>
      </c>
      <c r="B46" s="293">
        <v>15</v>
      </c>
      <c r="C46" s="298">
        <v>40000</v>
      </c>
      <c r="D46" s="387">
        <v>33782.86</v>
      </c>
      <c r="E46" s="242"/>
      <c r="F46" s="243"/>
      <c r="G46" s="242"/>
      <c r="H46" s="243"/>
      <c r="I46" s="242"/>
    </row>
    <row r="47" spans="1:12">
      <c r="A47" s="292"/>
      <c r="B47" s="272"/>
      <c r="C47" s="299">
        <f>SUM(C44:C46)</f>
        <v>88000</v>
      </c>
      <c r="D47" s="384">
        <f>SUM(D44:D46)</f>
        <v>73610.790000000008</v>
      </c>
      <c r="E47" s="238"/>
      <c r="F47" s="241"/>
    </row>
    <row r="48" spans="1:12" ht="15.75" hidden="1" customHeight="1" thickTop="1">
      <c r="A48" s="295" t="s">
        <v>265</v>
      </c>
      <c r="B48" s="300"/>
      <c r="C48" s="299">
        <f>SUM(C44:C46)</f>
        <v>88000</v>
      </c>
      <c r="D48" s="384"/>
    </row>
    <row r="49" spans="1:5">
      <c r="A49"/>
      <c r="B49" s="261"/>
      <c r="C49" s="301"/>
      <c r="D49" s="384"/>
    </row>
    <row r="50" spans="1:5">
      <c r="A50" s="302" t="s">
        <v>264</v>
      </c>
      <c r="B50" s="261"/>
      <c r="C50" s="328">
        <f>+C39+C48</f>
        <v>397000</v>
      </c>
      <c r="D50" s="388">
        <f>SUM(D47,D39)</f>
        <v>364413.15</v>
      </c>
    </row>
    <row r="51" spans="1:5" ht="15.75" thickBot="1">
      <c r="A51" s="303"/>
      <c r="B51" s="304"/>
      <c r="C51" s="305"/>
      <c r="D51" s="378"/>
    </row>
    <row r="52" spans="1:5" ht="15.75" thickTop="1">
      <c r="A52" s="306" t="s">
        <v>263</v>
      </c>
      <c r="B52" s="261"/>
      <c r="C52" s="301"/>
      <c r="D52" s="295"/>
      <c r="E52" s="237"/>
    </row>
    <row r="53" spans="1:5">
      <c r="A53" s="292"/>
      <c r="B53" s="307"/>
      <c r="C53" s="329"/>
      <c r="D53" s="295"/>
    </row>
    <row r="54" spans="1:5">
      <c r="A54" s="292" t="s">
        <v>317</v>
      </c>
      <c r="B54" s="389">
        <v>16</v>
      </c>
      <c r="C54" s="329">
        <v>178100</v>
      </c>
      <c r="D54" s="384">
        <v>16909.46</v>
      </c>
    </row>
    <row r="55" spans="1:5" s="239" customFormat="1">
      <c r="A55" s="308"/>
      <c r="B55" s="272"/>
      <c r="C55" s="298"/>
      <c r="D55" s="387"/>
      <c r="E55" s="240"/>
    </row>
    <row r="56" spans="1:5">
      <c r="A56" s="308" t="s">
        <v>262</v>
      </c>
      <c r="B56" s="272"/>
      <c r="C56" s="299">
        <f>C54</f>
        <v>178100</v>
      </c>
      <c r="D56" s="384">
        <f>SUM(D54)</f>
        <v>16909.46</v>
      </c>
    </row>
    <row r="57" spans="1:5">
      <c r="A57"/>
      <c r="B57" s="261"/>
      <c r="C57" s="301"/>
      <c r="D57" s="384"/>
    </row>
    <row r="58" spans="1:5" ht="15.75" thickBot="1">
      <c r="A58" s="309" t="s">
        <v>261</v>
      </c>
      <c r="B58" s="304"/>
      <c r="C58" s="330">
        <f>C56+C50</f>
        <v>575100</v>
      </c>
      <c r="D58" s="390">
        <f>D56+D50</f>
        <v>381322.61000000004</v>
      </c>
    </row>
    <row r="59" spans="1:5" ht="15.75" thickTop="1">
      <c r="A59"/>
      <c r="B59" s="261"/>
      <c r="C59" s="301"/>
      <c r="D59"/>
    </row>
    <row r="60" spans="1:5">
      <c r="A60" s="310" t="s">
        <v>260</v>
      </c>
      <c r="B60" s="261"/>
      <c r="C60" s="301"/>
      <c r="D60"/>
    </row>
    <row r="61" spans="1:5">
      <c r="A61" s="311" t="s">
        <v>259</v>
      </c>
      <c r="B61" s="312"/>
      <c r="C61" s="313"/>
      <c r="D61" s="327"/>
      <c r="E61" s="237"/>
    </row>
    <row r="62" spans="1:5">
      <c r="A62" s="371"/>
      <c r="B62" s="372"/>
      <c r="C62" s="373"/>
      <c r="D62" s="391"/>
      <c r="E62" s="237"/>
    </row>
    <row r="63" spans="1:5">
      <c r="A63" s="315" t="s">
        <v>259</v>
      </c>
      <c r="B63" s="314"/>
      <c r="C63" s="374">
        <v>60000</v>
      </c>
      <c r="D63" s="393"/>
      <c r="E63" s="237"/>
    </row>
    <row r="64" spans="1:5" ht="15" hidden="1" customHeight="1">
      <c r="A64" s="315" t="s">
        <v>258</v>
      </c>
      <c r="B64" s="316"/>
      <c r="C64" s="317">
        <v>60000</v>
      </c>
      <c r="D64" s="393"/>
    </row>
    <row r="65" spans="1:7">
      <c r="A65" s="315" t="s">
        <v>257</v>
      </c>
      <c r="B65" s="316"/>
      <c r="C65" s="317">
        <v>10000</v>
      </c>
      <c r="D65" s="393">
        <v>1095</v>
      </c>
    </row>
    <row r="66" spans="1:7">
      <c r="A66" s="318" t="s">
        <v>256</v>
      </c>
      <c r="B66" s="319"/>
      <c r="C66" s="320">
        <v>25000</v>
      </c>
      <c r="D66" s="394"/>
    </row>
    <row r="67" spans="1:7">
      <c r="A67" s="315" t="s">
        <v>255</v>
      </c>
      <c r="B67" s="316"/>
      <c r="C67" s="317">
        <v>38728</v>
      </c>
      <c r="D67" s="393"/>
    </row>
    <row r="68" spans="1:7">
      <c r="A68" s="315" t="s">
        <v>254</v>
      </c>
      <c r="B68" s="316"/>
      <c r="C68" s="317">
        <v>12000</v>
      </c>
      <c r="D68" s="393">
        <v>6235.58</v>
      </c>
    </row>
    <row r="69" spans="1:7">
      <c r="A69" s="315" t="s">
        <v>253</v>
      </c>
      <c r="B69" s="316"/>
      <c r="C69" s="317">
        <v>20000</v>
      </c>
      <c r="D69" s="393">
        <v>10025.790000000001</v>
      </c>
    </row>
    <row r="70" spans="1:7">
      <c r="A70" s="315" t="s">
        <v>252</v>
      </c>
      <c r="B70" s="316"/>
      <c r="C70" s="317">
        <v>25000</v>
      </c>
      <c r="D70" s="393">
        <v>16100.25</v>
      </c>
    </row>
    <row r="71" spans="1:7">
      <c r="A71" s="315" t="s">
        <v>251</v>
      </c>
      <c r="B71" s="316"/>
      <c r="C71" s="317">
        <v>5000</v>
      </c>
      <c r="D71" s="393"/>
      <c r="E71" s="237"/>
      <c r="F71" s="236"/>
      <c r="G71" s="237"/>
    </row>
    <row r="72" spans="1:7">
      <c r="A72" s="315" t="s">
        <v>187</v>
      </c>
      <c r="B72" s="261"/>
      <c r="C72" s="317">
        <v>5000</v>
      </c>
      <c r="D72" s="393">
        <v>1084</v>
      </c>
    </row>
    <row r="73" spans="1:7">
      <c r="A73" s="315"/>
      <c r="B73" s="261"/>
      <c r="C73" s="317">
        <v>0</v>
      </c>
      <c r="D73" s="395"/>
    </row>
    <row r="74" spans="1:7">
      <c r="A74" s="315"/>
      <c r="B74" s="316"/>
      <c r="C74" s="317"/>
      <c r="D74" s="393"/>
    </row>
    <row r="75" spans="1:7">
      <c r="A75" s="315" t="s">
        <v>250</v>
      </c>
      <c r="B75" s="261"/>
      <c r="C75"/>
      <c r="D75" s="393"/>
    </row>
    <row r="76" spans="1:7">
      <c r="A76" s="321" t="s">
        <v>209</v>
      </c>
      <c r="B76" s="261"/>
      <c r="C76" s="317">
        <v>1000</v>
      </c>
      <c r="D76" s="393">
        <v>500</v>
      </c>
    </row>
    <row r="77" spans="1:7">
      <c r="A77" s="321" t="s">
        <v>249</v>
      </c>
      <c r="B77" s="261"/>
      <c r="C77" s="317">
        <v>6000</v>
      </c>
      <c r="D77" s="395"/>
      <c r="E77" s="238"/>
      <c r="F77" s="236"/>
    </row>
    <row r="78" spans="1:7" ht="15.75" hidden="1" customHeight="1">
      <c r="A78" s="321" t="s">
        <v>248</v>
      </c>
      <c r="B78" s="261"/>
      <c r="C78" s="317">
        <v>12500</v>
      </c>
      <c r="D78" s="395"/>
    </row>
    <row r="79" spans="1:7">
      <c r="A79" s="321" t="s">
        <v>247</v>
      </c>
      <c r="B79" s="261"/>
      <c r="C79" s="375">
        <v>2500</v>
      </c>
      <c r="D79" s="396">
        <v>2407.7600000000002</v>
      </c>
      <c r="E79" s="237"/>
    </row>
    <row r="80" spans="1:7" ht="15" hidden="1" customHeight="1">
      <c r="A80" s="321"/>
      <c r="B80" s="261"/>
      <c r="C80" s="317"/>
      <c r="D80" s="393"/>
    </row>
    <row r="81" spans="1:8" ht="15" customHeight="1">
      <c r="A81" s="321"/>
      <c r="B81" s="261"/>
      <c r="C81" s="317"/>
      <c r="D81" s="393"/>
    </row>
    <row r="82" spans="1:8">
      <c r="A82" s="315" t="s">
        <v>246</v>
      </c>
      <c r="B82" s="316"/>
      <c r="C82" s="317">
        <f>SUM(C63:C79)-C64</f>
        <v>222728</v>
      </c>
      <c r="D82" s="393">
        <f>SUM(D63:D79)</f>
        <v>37448.380000000005</v>
      </c>
      <c r="E82" s="237"/>
    </row>
    <row r="83" spans="1:8" ht="15" hidden="1" customHeight="1">
      <c r="A83" s="322"/>
      <c r="B83" s="323"/>
      <c r="C83" s="322"/>
      <c r="D83" s="391"/>
    </row>
    <row r="84" spans="1:8">
      <c r="A84" s="302"/>
      <c r="B84" s="314"/>
      <c r="C84" s="302"/>
      <c r="D84" s="391"/>
      <c r="F84" s="236"/>
      <c r="H84" s="235"/>
    </row>
    <row r="85" spans="1:8">
      <c r="A85" s="324" t="s">
        <v>245</v>
      </c>
      <c r="B85" s="261"/>
      <c r="C85"/>
      <c r="D85" s="391"/>
    </row>
    <row r="86" spans="1:8">
      <c r="A86" s="325" t="s">
        <v>318</v>
      </c>
      <c r="B86" s="326"/>
      <c r="C86" s="327"/>
      <c r="D86" s="392"/>
    </row>
    <row r="87" spans="1:8">
      <c r="A87"/>
      <c r="B87" s="261"/>
      <c r="C87" s="18"/>
      <c r="D87" s="391"/>
    </row>
    <row r="88" spans="1:8" ht="15.75" thickBot="1">
      <c r="A88" s="303" t="s">
        <v>244</v>
      </c>
      <c r="B88" s="304"/>
      <c r="C88" s="331">
        <v>181100</v>
      </c>
      <c r="D88" s="390"/>
    </row>
    <row r="89" spans="1:8" ht="15.75" thickTop="1">
      <c r="A89"/>
      <c r="B89" s="261"/>
      <c r="C89" s="397"/>
      <c r="D89" s="398"/>
    </row>
    <row r="90" spans="1:8">
      <c r="A90" s="18" t="s">
        <v>316</v>
      </c>
      <c r="B90" s="261"/>
      <c r="C90" s="399">
        <f>C58+C82+C88</f>
        <v>978928</v>
      </c>
      <c r="D90" s="399">
        <f>D58+D82+D88</f>
        <v>418770.99000000005</v>
      </c>
    </row>
  </sheetData>
  <mergeCells count="2">
    <mergeCell ref="A3:C3"/>
    <mergeCell ref="A17:B17"/>
  </mergeCells>
  <pageMargins left="0.7" right="0.7" top="0.75" bottom="0.75" header="0.3" footer="0.3"/>
  <pageSetup paperSize="5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18"/>
  <sheetViews>
    <sheetView workbookViewId="0">
      <selection activeCell="B16" sqref="B16"/>
    </sheetView>
  </sheetViews>
  <sheetFormatPr defaultColWidth="8.85546875" defaultRowHeight="15"/>
  <cols>
    <col min="1" max="1" width="2.7109375" style="220" customWidth="1"/>
    <col min="2" max="2" width="8.85546875" style="220"/>
    <col min="3" max="3" width="10.42578125" style="220" customWidth="1"/>
    <col min="4" max="16384" width="8.85546875" style="220"/>
  </cols>
  <sheetData>
    <row r="1" spans="2:11">
      <c r="B1" s="219"/>
    </row>
    <row r="2" spans="2:11">
      <c r="B2" s="219"/>
    </row>
    <row r="3" spans="2:11" ht="15.75" thickBot="1">
      <c r="B3" s="221" t="s">
        <v>233</v>
      </c>
    </row>
    <row r="4" spans="2:11" ht="30.75" thickBot="1">
      <c r="B4" s="222">
        <v>2017</v>
      </c>
      <c r="C4" s="223">
        <v>2018</v>
      </c>
      <c r="D4" s="223">
        <v>2019</v>
      </c>
      <c r="E4" s="223" t="s">
        <v>234</v>
      </c>
    </row>
    <row r="5" spans="2:11" ht="15.75" thickBot="1">
      <c r="B5" s="333">
        <v>1.9E-2</v>
      </c>
      <c r="C5" s="334">
        <v>0.02</v>
      </c>
      <c r="D5" s="334">
        <v>0.02</v>
      </c>
      <c r="E5" s="334">
        <v>0.02</v>
      </c>
    </row>
    <row r="6" spans="2:11">
      <c r="B6" s="224" t="s">
        <v>298</v>
      </c>
    </row>
    <row r="7" spans="2:11">
      <c r="B7" s="225" t="s">
        <v>299</v>
      </c>
    </row>
    <row r="8" spans="2:11">
      <c r="B8" s="226"/>
    </row>
    <row r="9" spans="2:11" ht="15.75" thickBot="1">
      <c r="B9" s="221" t="s">
        <v>235</v>
      </c>
    </row>
    <row r="10" spans="2:11" ht="30.75" thickBot="1">
      <c r="B10" s="222">
        <v>2017</v>
      </c>
      <c r="C10" s="223">
        <v>2018</v>
      </c>
      <c r="D10" s="223">
        <v>2019</v>
      </c>
      <c r="E10" s="223">
        <v>2020</v>
      </c>
      <c r="F10" s="332" t="s">
        <v>302</v>
      </c>
    </row>
    <row r="11" spans="2:11" ht="15.75" thickBot="1">
      <c r="B11" s="333">
        <v>1.41E-2</v>
      </c>
      <c r="C11" s="334">
        <v>1.9699999999999999E-2</v>
      </c>
      <c r="D11" s="334">
        <v>2.5399999999999999E-2</v>
      </c>
      <c r="E11" s="334">
        <v>2.9100000000000001E-2</v>
      </c>
      <c r="F11" s="334">
        <v>3.2899999999999999E-2</v>
      </c>
      <c r="I11" s="227"/>
    </row>
    <row r="12" spans="2:11">
      <c r="B12" s="224" t="s">
        <v>303</v>
      </c>
      <c r="J12" s="228"/>
    </row>
    <row r="13" spans="2:11">
      <c r="B13" s="226"/>
    </row>
    <row r="14" spans="2:11" ht="15.75" thickBot="1">
      <c r="B14" s="221" t="s">
        <v>236</v>
      </c>
    </row>
    <row r="15" spans="2:11" ht="30.75" thickBot="1">
      <c r="B15" s="222">
        <v>2017</v>
      </c>
      <c r="C15" s="223">
        <v>2018</v>
      </c>
      <c r="D15" s="223">
        <v>2019</v>
      </c>
      <c r="E15" s="223">
        <v>2020</v>
      </c>
      <c r="F15" s="223">
        <v>2021</v>
      </c>
      <c r="G15" s="223">
        <v>2022</v>
      </c>
      <c r="H15" s="223">
        <v>2023</v>
      </c>
      <c r="I15" s="223">
        <v>2024</v>
      </c>
      <c r="J15" s="223">
        <v>2025</v>
      </c>
      <c r="K15" s="332" t="s">
        <v>300</v>
      </c>
    </row>
    <row r="16" spans="2:11" ht="15.75" thickBot="1">
      <c r="B16" s="335">
        <v>2.12E-2</v>
      </c>
      <c r="C16" s="336">
        <v>2.6210000000000001E-2</v>
      </c>
      <c r="D16" s="336">
        <v>2.9829999999999999E-2</v>
      </c>
      <c r="E16" s="336">
        <v>3.2660000000000002E-2</v>
      </c>
      <c r="F16" s="336">
        <v>3.4709999999999998E-2</v>
      </c>
      <c r="G16" s="336">
        <v>3.5619999999999999E-2</v>
      </c>
      <c r="H16" s="336">
        <v>3.5990000000000001E-2</v>
      </c>
      <c r="I16" s="336">
        <v>3.6170000000000001E-2</v>
      </c>
      <c r="J16" s="336">
        <v>3.6240000000000001E-2</v>
      </c>
      <c r="K16" s="336">
        <v>3.6269999999999997E-2</v>
      </c>
    </row>
    <row r="17" spans="2:2">
      <c r="B17" s="227" t="s">
        <v>301</v>
      </c>
    </row>
    <row r="18" spans="2:2">
      <c r="B18" s="229" t="s">
        <v>237</v>
      </c>
    </row>
  </sheetData>
  <hyperlinks>
    <hyperlink ref="B7" r:id="rId1" xr:uid="{00000000-0004-0000-0200-000000000000}"/>
  </hyperlinks>
  <pageMargins left="0.7" right="0.7" top="0.75" bottom="0.75" header="0.3" footer="0.3"/>
  <pageSetup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12"/>
  <sheetViews>
    <sheetView workbookViewId="0"/>
  </sheetViews>
  <sheetFormatPr defaultColWidth="8.85546875" defaultRowHeight="15"/>
  <cols>
    <col min="1" max="1" width="8.85546875" style="220"/>
    <col min="2" max="2" width="29.42578125" style="220" bestFit="1" customWidth="1"/>
    <col min="3" max="3" width="15.28515625" style="220" bestFit="1" customWidth="1"/>
    <col min="4" max="4" width="8.42578125" style="220" bestFit="1" customWidth="1"/>
    <col min="5" max="5" width="11.7109375" style="220" bestFit="1" customWidth="1"/>
    <col min="6" max="6" width="14.7109375" style="220" bestFit="1" customWidth="1"/>
    <col min="7" max="7" width="26.140625" style="220" bestFit="1" customWidth="1"/>
    <col min="8" max="8" width="17.42578125" style="220" bestFit="1" customWidth="1"/>
    <col min="9" max="9" width="7.28515625" style="220" customWidth="1"/>
    <col min="10" max="10" width="20.7109375" style="220" customWidth="1"/>
    <col min="11" max="11" width="10.42578125" style="220" bestFit="1" customWidth="1"/>
    <col min="12" max="12" width="11.42578125" style="220" bestFit="1" customWidth="1"/>
    <col min="13" max="13" width="11.140625" style="220" bestFit="1" customWidth="1"/>
    <col min="14" max="14" width="13.7109375" style="220" hidden="1" customWidth="1"/>
    <col min="15" max="15" width="20.7109375" style="220" customWidth="1"/>
    <col min="16" max="16384" width="8.85546875" style="220"/>
  </cols>
  <sheetData>
    <row r="2" spans="2:15" ht="15.75" thickBot="1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5" ht="19.5" thickTop="1">
      <c r="B3" s="337" t="s">
        <v>243</v>
      </c>
      <c r="C3" s="338"/>
      <c r="D3" s="338"/>
      <c r="E3" s="338"/>
      <c r="F3" s="338"/>
      <c r="G3" s="338"/>
      <c r="H3" s="338"/>
    </row>
    <row r="4" spans="2:15">
      <c r="B4" s="450" t="s">
        <v>310</v>
      </c>
      <c r="C4" s="450"/>
      <c r="D4" s="450"/>
      <c r="E4" s="450"/>
      <c r="F4" s="450"/>
      <c r="G4" s="450"/>
      <c r="H4" s="450"/>
    </row>
    <row r="5" spans="2:15">
      <c r="B5" s="339" t="s">
        <v>304</v>
      </c>
      <c r="C5" s="339" t="s">
        <v>305</v>
      </c>
      <c r="D5" s="339" t="s">
        <v>242</v>
      </c>
      <c r="E5" s="339" t="s">
        <v>241</v>
      </c>
      <c r="F5" s="339" t="s">
        <v>240</v>
      </c>
      <c r="G5" s="339" t="s">
        <v>239</v>
      </c>
      <c r="H5" s="339" t="s">
        <v>238</v>
      </c>
    </row>
    <row r="6" spans="2:15">
      <c r="B6" s="231" t="s">
        <v>306</v>
      </c>
      <c r="C6" s="340">
        <v>-26368.42</v>
      </c>
      <c r="D6" s="340">
        <v>0</v>
      </c>
      <c r="E6" s="340">
        <v>0</v>
      </c>
      <c r="F6" s="340">
        <v>0</v>
      </c>
      <c r="G6" s="340">
        <v>-26368.42</v>
      </c>
      <c r="H6" s="230" t="e">
        <f ca="1">_xll.E4A_Drilldown("24","Adj-16","PTD","USD","Total","A",,"6310	000	000	333970	030	000000														","1","DecimalPlaces=2","8241747","ECABE4DE42FDC3B0D9FD04BCFA1AA6C8")</f>
        <v>#NAME?</v>
      </c>
    </row>
    <row r="7" spans="2:15">
      <c r="B7" s="231" t="s">
        <v>307</v>
      </c>
      <c r="C7" s="340">
        <v>-4394.7299999999996</v>
      </c>
      <c r="D7" s="340">
        <v>0</v>
      </c>
      <c r="E7" s="340">
        <v>0</v>
      </c>
      <c r="F7" s="340">
        <v>0</v>
      </c>
      <c r="G7" s="340">
        <v>-4394.7299999999996</v>
      </c>
      <c r="H7" s="230" t="e">
        <f ca="1">_xll.E4A_Drilldown("24","Adj-16","PTD","USD","Total","A",,"6310	000	000	334010	802	000000														","1","DecimalPlaces=2","8241748","EAE7928F0AA51F61F156A0A2B7256B92")</f>
        <v>#NAME?</v>
      </c>
    </row>
    <row r="8" spans="2:15">
      <c r="B8" s="231" t="s">
        <v>308</v>
      </c>
      <c r="C8" s="340">
        <v>-57149.14</v>
      </c>
      <c r="D8" s="340">
        <v>0</v>
      </c>
      <c r="E8" s="340">
        <v>0</v>
      </c>
      <c r="F8" s="340">
        <v>0</v>
      </c>
      <c r="G8" s="343">
        <v>-57149.14</v>
      </c>
      <c r="H8" s="230" t="e">
        <f ca="1">_xll.E4A_Drilldown("24","Adj-16","PTD","USD","Total","A",,"6310	000	000	361109	000	000000														","1","DecimalPlaces=2","42737","A69BC21922C0FAB70E0DDD72F335E054")</f>
        <v>#NAME?</v>
      </c>
    </row>
    <row r="9" spans="2:15">
      <c r="B9" s="231" t="s">
        <v>309</v>
      </c>
      <c r="C9" s="340">
        <v>-12539.01</v>
      </c>
      <c r="D9" s="340">
        <v>0</v>
      </c>
      <c r="E9" s="340">
        <v>0</v>
      </c>
      <c r="F9" s="340">
        <v>0</v>
      </c>
      <c r="G9" s="340">
        <v>-12539.01</v>
      </c>
      <c r="H9" s="230" t="e">
        <f ca="1">_xll.E4A_Drilldown("24","Adj-16","PTD","USD","Total","A",,"6310	000	000	361320	000	000000														","1","DecimalPlaces=2","57123","AFFE83A8AEC5F21DA00DD560E96858B4")</f>
        <v>#NAME?</v>
      </c>
    </row>
    <row r="10" spans="2:15">
      <c r="B10" s="339"/>
      <c r="C10" s="339"/>
      <c r="D10" s="339"/>
      <c r="E10" s="339"/>
      <c r="F10" s="339"/>
      <c r="G10" s="339"/>
      <c r="H10" s="339"/>
    </row>
    <row r="11" spans="2:15" ht="15.75" thickBot="1">
      <c r="B11" s="341"/>
      <c r="C11" s="341"/>
      <c r="D11" s="342">
        <f>SUM(D6:D9)</f>
        <v>0</v>
      </c>
      <c r="E11" s="342">
        <f>SUM(E6:E9)</f>
        <v>0</v>
      </c>
      <c r="F11" s="342">
        <f>SUM(F6:F9)</f>
        <v>0</v>
      </c>
      <c r="G11" s="341"/>
      <c r="H11" s="341"/>
    </row>
    <row r="12" spans="2:15" ht="15.75" thickTop="1"/>
  </sheetData>
  <mergeCells count="1"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146"/>
  <sheetViews>
    <sheetView workbookViewId="0"/>
  </sheetViews>
  <sheetFormatPr defaultRowHeight="12.75"/>
  <sheetData>
    <row r="3" spans="2:14">
      <c r="B3" s="146" t="s">
        <v>63</v>
      </c>
      <c r="C3" s="144" t="s">
        <v>64</v>
      </c>
      <c r="D3" s="144">
        <v>2003</v>
      </c>
      <c r="E3" s="144">
        <v>2004</v>
      </c>
      <c r="F3" s="144">
        <v>2005</v>
      </c>
      <c r="G3" s="144">
        <v>2006</v>
      </c>
      <c r="H3" s="144">
        <v>2007</v>
      </c>
      <c r="I3" s="144">
        <v>2008</v>
      </c>
      <c r="J3" s="144">
        <v>2009</v>
      </c>
      <c r="K3" s="144">
        <v>2010</v>
      </c>
      <c r="L3" s="148">
        <v>2011</v>
      </c>
      <c r="M3" s="148">
        <v>2012</v>
      </c>
      <c r="N3" t="s">
        <v>178</v>
      </c>
    </row>
    <row r="4" spans="2:14" ht="14.25">
      <c r="B4" s="146" t="s">
        <v>65</v>
      </c>
      <c r="C4" s="147"/>
      <c r="D4" s="145">
        <v>2.2700000000000001E-2</v>
      </c>
      <c r="E4" s="145">
        <v>2.6800000000000001E-2</v>
      </c>
      <c r="F4" s="145">
        <v>3.39E-2</v>
      </c>
      <c r="G4" s="145">
        <v>3.2399999999999998E-2</v>
      </c>
      <c r="H4" s="145">
        <v>2.8500000000000001E-2</v>
      </c>
      <c r="I4" s="145">
        <v>3.85E-2</v>
      </c>
      <c r="J4" s="145">
        <v>-3.3999999999999998E-3</v>
      </c>
      <c r="K4" s="145">
        <v>1.6400000000000001E-2</v>
      </c>
      <c r="L4" s="150">
        <v>3.2000000000000001E-2</v>
      </c>
      <c r="M4" s="150">
        <v>2.1000000000000001E-2</v>
      </c>
      <c r="N4" s="151">
        <f>AVERAGE(D4:M4)</f>
        <v>2.4880000000000003E-2</v>
      </c>
    </row>
    <row r="8" spans="2:14">
      <c r="B8" s="149" t="s">
        <v>66</v>
      </c>
    </row>
    <row r="9" spans="2:14">
      <c r="B9" s="149" t="s">
        <v>67</v>
      </c>
    </row>
    <row r="10" spans="2:14">
      <c r="B10" s="149" t="s">
        <v>68</v>
      </c>
    </row>
    <row r="12" spans="2:14">
      <c r="B12" s="149" t="s">
        <v>69</v>
      </c>
    </row>
    <row r="14" spans="2:14">
      <c r="B14" s="149" t="s">
        <v>70</v>
      </c>
    </row>
    <row r="16" spans="2:14">
      <c r="B16" s="149" t="s">
        <v>71</v>
      </c>
    </row>
    <row r="18" spans="2:2">
      <c r="B18" s="149" t="s">
        <v>72</v>
      </c>
    </row>
    <row r="20" spans="2:2">
      <c r="B20" s="149" t="s">
        <v>73</v>
      </c>
    </row>
    <row r="22" spans="2:2">
      <c r="B22" s="149" t="s">
        <v>74</v>
      </c>
    </row>
    <row r="23" spans="2:2">
      <c r="B23" s="149" t="s">
        <v>75</v>
      </c>
    </row>
    <row r="24" spans="2:2">
      <c r="B24" s="149" t="s">
        <v>76</v>
      </c>
    </row>
    <row r="26" spans="2:2">
      <c r="B26" s="149" t="s">
        <v>77</v>
      </c>
    </row>
    <row r="27" spans="2:2">
      <c r="B27" s="149" t="s">
        <v>78</v>
      </c>
    </row>
    <row r="28" spans="2:2">
      <c r="B28" s="149" t="s">
        <v>79</v>
      </c>
    </row>
    <row r="30" spans="2:2">
      <c r="B30" s="149" t="s">
        <v>80</v>
      </c>
    </row>
    <row r="31" spans="2:2">
      <c r="B31" s="149" t="s">
        <v>81</v>
      </c>
    </row>
    <row r="32" spans="2:2">
      <c r="B32" s="149" t="s">
        <v>82</v>
      </c>
    </row>
    <row r="33" spans="2:2">
      <c r="B33" s="149" t="s">
        <v>83</v>
      </c>
    </row>
    <row r="34" spans="2:2">
      <c r="B34" s="149" t="s">
        <v>84</v>
      </c>
    </row>
    <row r="36" spans="2:2">
      <c r="B36" s="149" t="s">
        <v>85</v>
      </c>
    </row>
    <row r="37" spans="2:2">
      <c r="B37" s="149" t="s">
        <v>86</v>
      </c>
    </row>
    <row r="38" spans="2:2">
      <c r="B38" s="149" t="s">
        <v>87</v>
      </c>
    </row>
    <row r="39" spans="2:2">
      <c r="B39" s="149" t="s">
        <v>88</v>
      </c>
    </row>
    <row r="40" spans="2:2">
      <c r="B40" s="149" t="s">
        <v>89</v>
      </c>
    </row>
    <row r="42" spans="2:2">
      <c r="B42" s="149" t="s">
        <v>90</v>
      </c>
    </row>
    <row r="43" spans="2:2">
      <c r="B43" s="149" t="s">
        <v>91</v>
      </c>
    </row>
    <row r="44" spans="2:2">
      <c r="B44" s="149" t="s">
        <v>92</v>
      </c>
    </row>
    <row r="45" spans="2:2">
      <c r="B45" s="149" t="s">
        <v>93</v>
      </c>
    </row>
    <row r="46" spans="2:2">
      <c r="B46" s="149" t="s">
        <v>94</v>
      </c>
    </row>
    <row r="48" spans="2:2">
      <c r="B48" s="149" t="s">
        <v>95</v>
      </c>
    </row>
    <row r="49" spans="2:2">
      <c r="B49" s="149" t="s">
        <v>96</v>
      </c>
    </row>
    <row r="50" spans="2:2">
      <c r="B50" s="149" t="s">
        <v>97</v>
      </c>
    </row>
    <row r="51" spans="2:2">
      <c r="B51" s="149" t="s">
        <v>98</v>
      </c>
    </row>
    <row r="52" spans="2:2">
      <c r="B52" s="149" t="s">
        <v>99</v>
      </c>
    </row>
    <row r="54" spans="2:2">
      <c r="B54" s="149" t="s">
        <v>100</v>
      </c>
    </row>
    <row r="55" spans="2:2">
      <c r="B55" s="149" t="s">
        <v>101</v>
      </c>
    </row>
    <row r="56" spans="2:2">
      <c r="B56" s="149" t="s">
        <v>102</v>
      </c>
    </row>
    <row r="57" spans="2:2">
      <c r="B57" s="149" t="s">
        <v>103</v>
      </c>
    </row>
    <row r="58" spans="2:2">
      <c r="B58" s="149" t="s">
        <v>104</v>
      </c>
    </row>
    <row r="60" spans="2:2">
      <c r="B60" s="149" t="s">
        <v>105</v>
      </c>
    </row>
    <row r="61" spans="2:2">
      <c r="B61" s="149" t="s">
        <v>106</v>
      </c>
    </row>
    <row r="62" spans="2:2">
      <c r="B62" s="149" t="s">
        <v>107</v>
      </c>
    </row>
    <row r="63" spans="2:2">
      <c r="B63" s="149" t="s">
        <v>108</v>
      </c>
    </row>
    <row r="64" spans="2:2">
      <c r="B64" s="149" t="s">
        <v>109</v>
      </c>
    </row>
    <row r="66" spans="2:2">
      <c r="B66" s="149" t="s">
        <v>110</v>
      </c>
    </row>
    <row r="67" spans="2:2">
      <c r="B67" s="149" t="s">
        <v>111</v>
      </c>
    </row>
    <row r="68" spans="2:2">
      <c r="B68" s="149" t="s">
        <v>112</v>
      </c>
    </row>
    <row r="69" spans="2:2">
      <c r="B69" s="149" t="s">
        <v>113</v>
      </c>
    </row>
    <row r="70" spans="2:2">
      <c r="B70" s="149" t="s">
        <v>114</v>
      </c>
    </row>
    <row r="72" spans="2:2">
      <c r="B72" s="149" t="s">
        <v>115</v>
      </c>
    </row>
    <row r="73" spans="2:2">
      <c r="B73" s="149" t="s">
        <v>116</v>
      </c>
    </row>
    <row r="74" spans="2:2">
      <c r="B74" s="149" t="s">
        <v>117</v>
      </c>
    </row>
    <row r="75" spans="2:2">
      <c r="B75" s="149" t="s">
        <v>118</v>
      </c>
    </row>
    <row r="76" spans="2:2">
      <c r="B76" s="149" t="s">
        <v>119</v>
      </c>
    </row>
    <row r="78" spans="2:2">
      <c r="B78" s="149" t="s">
        <v>120</v>
      </c>
    </row>
    <row r="79" spans="2:2">
      <c r="B79" s="149" t="s">
        <v>121</v>
      </c>
    </row>
    <row r="80" spans="2:2">
      <c r="B80" s="149" t="s">
        <v>122</v>
      </c>
    </row>
    <row r="81" spans="2:2">
      <c r="B81" s="149" t="s">
        <v>123</v>
      </c>
    </row>
    <row r="82" spans="2:2">
      <c r="B82" s="149" t="s">
        <v>124</v>
      </c>
    </row>
    <row r="84" spans="2:2">
      <c r="B84" s="149" t="s">
        <v>125</v>
      </c>
    </row>
    <row r="85" spans="2:2">
      <c r="B85" s="149" t="s">
        <v>126</v>
      </c>
    </row>
    <row r="86" spans="2:2">
      <c r="B86" s="149" t="s">
        <v>127</v>
      </c>
    </row>
    <row r="87" spans="2:2">
      <c r="B87" s="149" t="s">
        <v>128</v>
      </c>
    </row>
    <row r="88" spans="2:2">
      <c r="B88" s="149" t="s">
        <v>129</v>
      </c>
    </row>
    <row r="90" spans="2:2">
      <c r="B90" s="149" t="s">
        <v>130</v>
      </c>
    </row>
    <row r="91" spans="2:2">
      <c r="B91" s="149" t="s">
        <v>131</v>
      </c>
    </row>
    <row r="92" spans="2:2">
      <c r="B92" s="149" t="s">
        <v>132</v>
      </c>
    </row>
    <row r="93" spans="2:2">
      <c r="B93" s="149" t="s">
        <v>133</v>
      </c>
    </row>
    <row r="94" spans="2:2">
      <c r="B94" s="149" t="s">
        <v>134</v>
      </c>
    </row>
    <row r="96" spans="2:2">
      <c r="B96" s="149" t="s">
        <v>135</v>
      </c>
    </row>
    <row r="97" spans="2:2">
      <c r="B97" s="149" t="s">
        <v>136</v>
      </c>
    </row>
    <row r="98" spans="2:2">
      <c r="B98" s="149" t="s">
        <v>137</v>
      </c>
    </row>
    <row r="99" spans="2:2">
      <c r="B99" s="149" t="s">
        <v>138</v>
      </c>
    </row>
    <row r="100" spans="2:2">
      <c r="B100" s="149" t="s">
        <v>139</v>
      </c>
    </row>
    <row r="102" spans="2:2">
      <c r="B102" s="149" t="s">
        <v>140</v>
      </c>
    </row>
    <row r="103" spans="2:2">
      <c r="B103" s="149" t="s">
        <v>141</v>
      </c>
    </row>
    <row r="104" spans="2:2">
      <c r="B104" s="149" t="s">
        <v>142</v>
      </c>
    </row>
    <row r="105" spans="2:2">
      <c r="B105" s="149" t="s">
        <v>143</v>
      </c>
    </row>
    <row r="106" spans="2:2">
      <c r="B106" s="149" t="s">
        <v>144</v>
      </c>
    </row>
    <row r="108" spans="2:2">
      <c r="B108" s="149" t="s">
        <v>145</v>
      </c>
    </row>
    <row r="109" spans="2:2">
      <c r="B109" s="149" t="s">
        <v>146</v>
      </c>
    </row>
    <row r="110" spans="2:2">
      <c r="B110" s="149" t="s">
        <v>147</v>
      </c>
    </row>
    <row r="111" spans="2:2">
      <c r="B111" s="149" t="s">
        <v>148</v>
      </c>
    </row>
    <row r="112" spans="2:2">
      <c r="B112" s="149" t="s">
        <v>149</v>
      </c>
    </row>
    <row r="114" spans="2:2">
      <c r="B114" s="149" t="s">
        <v>150</v>
      </c>
    </row>
    <row r="115" spans="2:2">
      <c r="B115" s="149" t="s">
        <v>151</v>
      </c>
    </row>
    <row r="116" spans="2:2">
      <c r="B116" s="149" t="s">
        <v>152</v>
      </c>
    </row>
    <row r="117" spans="2:2">
      <c r="B117" s="149" t="s">
        <v>153</v>
      </c>
    </row>
    <row r="118" spans="2:2">
      <c r="B118" s="149" t="s">
        <v>154</v>
      </c>
    </row>
    <row r="120" spans="2:2">
      <c r="B120" s="149" t="s">
        <v>155</v>
      </c>
    </row>
    <row r="121" spans="2:2">
      <c r="B121" s="149" t="s">
        <v>156</v>
      </c>
    </row>
    <row r="122" spans="2:2">
      <c r="B122" s="149" t="s">
        <v>157</v>
      </c>
    </row>
    <row r="123" spans="2:2">
      <c r="B123" s="149" t="s">
        <v>158</v>
      </c>
    </row>
    <row r="124" spans="2:2">
      <c r="B124" s="149" t="s">
        <v>159</v>
      </c>
    </row>
    <row r="126" spans="2:2">
      <c r="B126" s="149" t="s">
        <v>160</v>
      </c>
    </row>
    <row r="127" spans="2:2">
      <c r="B127" s="149" t="s">
        <v>161</v>
      </c>
    </row>
    <row r="128" spans="2:2">
      <c r="B128" s="149" t="s">
        <v>162</v>
      </c>
    </row>
    <row r="129" spans="2:2">
      <c r="B129" s="149" t="s">
        <v>163</v>
      </c>
    </row>
    <row r="130" spans="2:2">
      <c r="B130" s="149" t="s">
        <v>164</v>
      </c>
    </row>
    <row r="132" spans="2:2">
      <c r="B132" s="149" t="s">
        <v>165</v>
      </c>
    </row>
    <row r="133" spans="2:2">
      <c r="B133" s="149" t="s">
        <v>166</v>
      </c>
    </row>
    <row r="134" spans="2:2">
      <c r="B134" s="149" t="s">
        <v>167</v>
      </c>
    </row>
    <row r="135" spans="2:2">
      <c r="B135" s="149" t="s">
        <v>168</v>
      </c>
    </row>
    <row r="136" spans="2:2">
      <c r="B136" s="149" t="s">
        <v>169</v>
      </c>
    </row>
    <row r="138" spans="2:2">
      <c r="B138" s="149" t="s">
        <v>170</v>
      </c>
    </row>
    <row r="139" spans="2:2">
      <c r="B139" s="149" t="s">
        <v>171</v>
      </c>
    </row>
    <row r="140" spans="2:2">
      <c r="B140" s="149" t="s">
        <v>172</v>
      </c>
    </row>
    <row r="141" spans="2:2">
      <c r="B141" s="149" t="s">
        <v>173</v>
      </c>
    </row>
    <row r="142" spans="2:2">
      <c r="B142" s="149" t="s">
        <v>174</v>
      </c>
    </row>
    <row r="144" spans="2:2">
      <c r="B144" s="149" t="s">
        <v>175</v>
      </c>
    </row>
    <row r="145" spans="2:2">
      <c r="B145" s="149" t="s">
        <v>176</v>
      </c>
    </row>
    <row r="146" spans="2:2">
      <c r="B146" s="149" t="s">
        <v>177</v>
      </c>
    </row>
  </sheetData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2"/>
  <sheetViews>
    <sheetView workbookViewId="0"/>
  </sheetViews>
  <sheetFormatPr defaultRowHeight="12.75"/>
  <cols>
    <col min="1" max="1" width="10.140625" bestFit="1" customWidth="1"/>
    <col min="3" max="3" width="10.140625" bestFit="1" customWidth="1"/>
  </cols>
  <sheetData>
    <row r="1" spans="1:5" ht="51">
      <c r="A1" s="152" t="s">
        <v>179</v>
      </c>
      <c r="B1" s="152" t="s">
        <v>180</v>
      </c>
      <c r="C1" s="152" t="s">
        <v>179</v>
      </c>
      <c r="D1" s="152" t="s">
        <v>181</v>
      </c>
      <c r="E1" s="152" t="s">
        <v>182</v>
      </c>
    </row>
    <row r="2" spans="1:5">
      <c r="A2" s="153">
        <v>40911</v>
      </c>
      <c r="B2" s="154">
        <v>2.64</v>
      </c>
      <c r="C2" s="153">
        <v>40911</v>
      </c>
      <c r="D2" s="154">
        <v>2.67</v>
      </c>
      <c r="E2" s="154" t="s">
        <v>183</v>
      </c>
    </row>
    <row r="3" spans="1:5">
      <c r="A3" s="153">
        <v>40912</v>
      </c>
      <c r="B3" s="154">
        <v>2.68</v>
      </c>
      <c r="C3" s="153">
        <v>40912</v>
      </c>
      <c r="D3" s="154">
        <v>2.71</v>
      </c>
      <c r="E3" s="154" t="s">
        <v>183</v>
      </c>
    </row>
    <row r="4" spans="1:5">
      <c r="A4" s="153">
        <v>40913</v>
      </c>
      <c r="B4" s="154">
        <v>2.7</v>
      </c>
      <c r="C4" s="153">
        <v>40913</v>
      </c>
      <c r="D4" s="154">
        <v>2.74</v>
      </c>
      <c r="E4" s="154" t="s">
        <v>183</v>
      </c>
    </row>
    <row r="5" spans="1:5">
      <c r="A5" s="153">
        <v>40914</v>
      </c>
      <c r="B5" s="154">
        <v>2.67</v>
      </c>
      <c r="C5" s="153">
        <v>40914</v>
      </c>
      <c r="D5" s="154">
        <v>2.7</v>
      </c>
      <c r="E5" s="154" t="s">
        <v>183</v>
      </c>
    </row>
    <row r="6" spans="1:5">
      <c r="A6" s="153">
        <v>40917</v>
      </c>
      <c r="B6" s="154">
        <v>2.66</v>
      </c>
      <c r="C6" s="153">
        <v>40917</v>
      </c>
      <c r="D6" s="154">
        <v>2.7</v>
      </c>
      <c r="E6" s="154" t="s">
        <v>183</v>
      </c>
    </row>
    <row r="7" spans="1:5">
      <c r="A7" s="153">
        <v>40918</v>
      </c>
      <c r="B7" s="154">
        <v>2.68</v>
      </c>
      <c r="C7" s="153">
        <v>40918</v>
      </c>
      <c r="D7" s="154">
        <v>2.71</v>
      </c>
      <c r="E7" s="154" t="s">
        <v>183</v>
      </c>
    </row>
    <row r="8" spans="1:5">
      <c r="A8" s="153">
        <v>40919</v>
      </c>
      <c r="B8" s="154">
        <v>2.6</v>
      </c>
      <c r="C8" s="153">
        <v>40919</v>
      </c>
      <c r="D8" s="154">
        <v>2.63</v>
      </c>
      <c r="E8" s="154" t="s">
        <v>183</v>
      </c>
    </row>
    <row r="9" spans="1:5">
      <c r="A9" s="153">
        <v>40920</v>
      </c>
      <c r="B9" s="154">
        <v>2.61</v>
      </c>
      <c r="C9" s="153">
        <v>40920</v>
      </c>
      <c r="D9" s="154">
        <v>2.65</v>
      </c>
      <c r="E9" s="154" t="s">
        <v>183</v>
      </c>
    </row>
    <row r="10" spans="1:5">
      <c r="A10" s="153">
        <v>40921</v>
      </c>
      <c r="B10" s="154">
        <v>2.5499999999999998</v>
      </c>
      <c r="C10" s="153">
        <v>40921</v>
      </c>
      <c r="D10" s="154">
        <v>2.59</v>
      </c>
      <c r="E10" s="154" t="s">
        <v>183</v>
      </c>
    </row>
    <row r="11" spans="1:5">
      <c r="A11" s="153">
        <v>40925</v>
      </c>
      <c r="B11" s="154">
        <v>2.5299999999999998</v>
      </c>
      <c r="C11" s="153">
        <v>40925</v>
      </c>
      <c r="D11" s="154">
        <v>2.57</v>
      </c>
      <c r="E11" s="154" t="s">
        <v>183</v>
      </c>
    </row>
    <row r="12" spans="1:5">
      <c r="A12" s="153">
        <v>40926</v>
      </c>
      <c r="B12" s="154">
        <v>2.59</v>
      </c>
      <c r="C12" s="153">
        <v>40926</v>
      </c>
      <c r="D12" s="154">
        <v>2.63</v>
      </c>
      <c r="E12" s="154" t="s">
        <v>183</v>
      </c>
    </row>
    <row r="13" spans="1:5">
      <c r="A13" s="153">
        <v>40927</v>
      </c>
      <c r="B13" s="154">
        <v>2.68</v>
      </c>
      <c r="C13" s="153">
        <v>40927</v>
      </c>
      <c r="D13" s="154">
        <v>2.72</v>
      </c>
      <c r="E13" s="154" t="s">
        <v>183</v>
      </c>
    </row>
    <row r="14" spans="1:5">
      <c r="A14" s="153">
        <v>40928</v>
      </c>
      <c r="B14" s="154">
        <v>2.74</v>
      </c>
      <c r="C14" s="153">
        <v>40928</v>
      </c>
      <c r="D14" s="154">
        <v>2.78</v>
      </c>
      <c r="E14" s="154" t="s">
        <v>183</v>
      </c>
    </row>
    <row r="15" spans="1:5">
      <c r="A15" s="153">
        <v>40931</v>
      </c>
      <c r="B15" s="154">
        <v>2.78</v>
      </c>
      <c r="C15" s="153">
        <v>40931</v>
      </c>
      <c r="D15" s="154">
        <v>2.82</v>
      </c>
      <c r="E15" s="154" t="s">
        <v>183</v>
      </c>
    </row>
    <row r="16" spans="1:5">
      <c r="A16" s="153">
        <v>40932</v>
      </c>
      <c r="B16" s="154">
        <v>2.78</v>
      </c>
      <c r="C16" s="153">
        <v>40932</v>
      </c>
      <c r="D16" s="154">
        <v>2.82</v>
      </c>
      <c r="E16" s="154" t="s">
        <v>183</v>
      </c>
    </row>
    <row r="17" spans="1:5">
      <c r="A17" s="153">
        <v>40933</v>
      </c>
      <c r="B17" s="154">
        <v>2.74</v>
      </c>
      <c r="C17" s="153">
        <v>40933</v>
      </c>
      <c r="D17" s="154">
        <v>2.78</v>
      </c>
      <c r="E17" s="154" t="s">
        <v>183</v>
      </c>
    </row>
    <row r="18" spans="1:5">
      <c r="A18" s="153">
        <v>40934</v>
      </c>
      <c r="B18" s="154">
        <v>2.7</v>
      </c>
      <c r="C18" s="153">
        <v>40934</v>
      </c>
      <c r="D18" s="154">
        <v>2.74</v>
      </c>
      <c r="E18" s="154" t="s">
        <v>183</v>
      </c>
    </row>
    <row r="19" spans="1:5">
      <c r="A19" s="153">
        <v>40935</v>
      </c>
      <c r="B19" s="154">
        <v>2.67</v>
      </c>
      <c r="C19" s="153">
        <v>40935</v>
      </c>
      <c r="D19" s="154">
        <v>2.71</v>
      </c>
      <c r="E19" s="154" t="s">
        <v>183</v>
      </c>
    </row>
    <row r="20" spans="1:5">
      <c r="A20" s="153">
        <v>40938</v>
      </c>
      <c r="B20" s="154">
        <v>2.59</v>
      </c>
      <c r="C20" s="153">
        <v>40938</v>
      </c>
      <c r="D20" s="154">
        <v>2.64</v>
      </c>
      <c r="E20" s="154" t="s">
        <v>183</v>
      </c>
    </row>
    <row r="21" spans="1:5">
      <c r="A21" s="153">
        <v>40939</v>
      </c>
      <c r="B21" s="154">
        <v>2.54</v>
      </c>
      <c r="C21" s="153">
        <v>40939</v>
      </c>
      <c r="D21" s="154">
        <v>2.59</v>
      </c>
      <c r="E21" s="154" t="s">
        <v>183</v>
      </c>
    </row>
    <row r="22" spans="1:5">
      <c r="A22" s="153">
        <v>40940</v>
      </c>
      <c r="B22" s="154">
        <v>2.6</v>
      </c>
      <c r="C22" s="153">
        <v>40940</v>
      </c>
      <c r="D22" s="154">
        <v>2.65</v>
      </c>
      <c r="E22" s="154" t="s">
        <v>183</v>
      </c>
    </row>
    <row r="23" spans="1:5">
      <c r="A23" s="153">
        <v>40941</v>
      </c>
      <c r="B23" s="154">
        <v>2.59</v>
      </c>
      <c r="C23" s="153">
        <v>40941</v>
      </c>
      <c r="D23" s="154">
        <v>2.64</v>
      </c>
      <c r="E23" s="154" t="s">
        <v>183</v>
      </c>
    </row>
    <row r="24" spans="1:5">
      <c r="A24" s="153">
        <v>40942</v>
      </c>
      <c r="B24" s="154">
        <v>2.72</v>
      </c>
      <c r="C24" s="153">
        <v>40942</v>
      </c>
      <c r="D24" s="154">
        <v>2.76</v>
      </c>
      <c r="E24" s="154" t="s">
        <v>183</v>
      </c>
    </row>
    <row r="25" spans="1:5">
      <c r="A25" s="153">
        <v>40945</v>
      </c>
      <c r="B25" s="154">
        <v>2.67</v>
      </c>
      <c r="C25" s="153">
        <v>40945</v>
      </c>
      <c r="D25" s="154">
        <v>2.71</v>
      </c>
      <c r="E25" s="154" t="s">
        <v>183</v>
      </c>
    </row>
    <row r="26" spans="1:5">
      <c r="A26" s="153">
        <v>40946</v>
      </c>
      <c r="B26" s="154">
        <v>2.73</v>
      </c>
      <c r="C26" s="153">
        <v>40946</v>
      </c>
      <c r="D26" s="154">
        <v>2.78</v>
      </c>
      <c r="E26" s="154" t="s">
        <v>183</v>
      </c>
    </row>
    <row r="27" spans="1:5">
      <c r="A27" s="153">
        <v>40947</v>
      </c>
      <c r="B27" s="154">
        <v>2.73</v>
      </c>
      <c r="C27" s="153">
        <v>40947</v>
      </c>
      <c r="D27" s="154">
        <v>2.78</v>
      </c>
      <c r="E27" s="154" t="s">
        <v>183</v>
      </c>
    </row>
    <row r="28" spans="1:5">
      <c r="A28" s="153">
        <v>40948</v>
      </c>
      <c r="B28" s="154">
        <v>2.77</v>
      </c>
      <c r="C28" s="153">
        <v>40948</v>
      </c>
      <c r="D28" s="154">
        <v>2.83</v>
      </c>
      <c r="E28" s="154" t="s">
        <v>183</v>
      </c>
    </row>
    <row r="29" spans="1:5">
      <c r="A29" s="153">
        <v>40949</v>
      </c>
      <c r="B29" s="154">
        <v>2.7</v>
      </c>
      <c r="C29" s="153">
        <v>40949</v>
      </c>
      <c r="D29" s="154">
        <v>2.75</v>
      </c>
      <c r="E29" s="154" t="s">
        <v>183</v>
      </c>
    </row>
    <row r="30" spans="1:5">
      <c r="A30" s="153">
        <v>40952</v>
      </c>
      <c r="B30" s="154">
        <v>2.73</v>
      </c>
      <c r="C30" s="153">
        <v>40952</v>
      </c>
      <c r="D30" s="154">
        <v>2.78</v>
      </c>
      <c r="E30" s="154" t="s">
        <v>183</v>
      </c>
    </row>
    <row r="31" spans="1:5">
      <c r="A31" s="153">
        <v>40953</v>
      </c>
      <c r="B31" s="154">
        <v>2.65</v>
      </c>
      <c r="C31" s="153">
        <v>40953</v>
      </c>
      <c r="D31" s="154">
        <v>2.7</v>
      </c>
      <c r="E31" s="154" t="s">
        <v>183</v>
      </c>
    </row>
    <row r="32" spans="1:5">
      <c r="A32" s="153">
        <v>40954</v>
      </c>
      <c r="B32" s="154">
        <v>2.69</v>
      </c>
      <c r="C32" s="153">
        <v>40954</v>
      </c>
      <c r="D32" s="154">
        <v>2.72</v>
      </c>
      <c r="E32" s="154" t="s">
        <v>183</v>
      </c>
    </row>
    <row r="33" spans="1:5">
      <c r="A33" s="153">
        <v>40955</v>
      </c>
      <c r="B33" s="154">
        <v>2.74</v>
      </c>
      <c r="C33" s="153">
        <v>40955</v>
      </c>
      <c r="D33" s="154">
        <v>2.78</v>
      </c>
      <c r="E33" s="154" t="s">
        <v>183</v>
      </c>
    </row>
    <row r="34" spans="1:5">
      <c r="A34" s="153">
        <v>40956</v>
      </c>
      <c r="B34" s="154">
        <v>2.76</v>
      </c>
      <c r="C34" s="153">
        <v>40956</v>
      </c>
      <c r="D34" s="154">
        <v>2.8</v>
      </c>
      <c r="E34" s="154" t="s">
        <v>183</v>
      </c>
    </row>
    <row r="35" spans="1:5">
      <c r="A35" s="153">
        <v>40960</v>
      </c>
      <c r="B35" s="154">
        <v>2.8</v>
      </c>
      <c r="C35" s="153">
        <v>40960</v>
      </c>
      <c r="D35" s="154">
        <v>2.84</v>
      </c>
      <c r="E35" s="154" t="s">
        <v>183</v>
      </c>
    </row>
    <row r="36" spans="1:5">
      <c r="A36" s="153">
        <v>40961</v>
      </c>
      <c r="B36" s="154">
        <v>2.75</v>
      </c>
      <c r="C36" s="153">
        <v>40961</v>
      </c>
      <c r="D36" s="154">
        <v>2.79</v>
      </c>
      <c r="E36" s="154" t="s">
        <v>183</v>
      </c>
    </row>
    <row r="37" spans="1:5">
      <c r="A37" s="153">
        <v>40962</v>
      </c>
      <c r="B37" s="154">
        <v>2.73</v>
      </c>
      <c r="C37" s="153">
        <v>40962</v>
      </c>
      <c r="D37" s="154">
        <v>2.77</v>
      </c>
      <c r="E37" s="154" t="s">
        <v>183</v>
      </c>
    </row>
    <row r="38" spans="1:5">
      <c r="A38" s="153">
        <v>40963</v>
      </c>
      <c r="B38" s="154">
        <v>2.71</v>
      </c>
      <c r="C38" s="153">
        <v>40963</v>
      </c>
      <c r="D38" s="154">
        <v>2.75</v>
      </c>
      <c r="E38" s="154" t="s">
        <v>183</v>
      </c>
    </row>
    <row r="39" spans="1:5">
      <c r="A39" s="153">
        <v>40966</v>
      </c>
      <c r="B39" s="154">
        <v>2.65</v>
      </c>
      <c r="C39" s="153">
        <v>40966</v>
      </c>
      <c r="D39" s="154">
        <v>2.69</v>
      </c>
      <c r="E39" s="154" t="s">
        <v>183</v>
      </c>
    </row>
    <row r="40" spans="1:5">
      <c r="A40" s="153">
        <v>40967</v>
      </c>
      <c r="B40" s="154">
        <v>2.67</v>
      </c>
      <c r="C40" s="153">
        <v>40967</v>
      </c>
      <c r="D40" s="154">
        <v>2.71</v>
      </c>
      <c r="E40" s="154" t="s">
        <v>183</v>
      </c>
    </row>
    <row r="41" spans="1:5">
      <c r="A41" s="153">
        <v>40968</v>
      </c>
      <c r="B41" s="154">
        <v>2.69</v>
      </c>
      <c r="C41" s="153">
        <v>40968</v>
      </c>
      <c r="D41" s="154">
        <v>2.73</v>
      </c>
      <c r="E41" s="154" t="s">
        <v>183</v>
      </c>
    </row>
    <row r="42" spans="1:5">
      <c r="A42" s="153">
        <v>40969</v>
      </c>
      <c r="B42" s="154">
        <v>2.76</v>
      </c>
      <c r="C42" s="153">
        <v>40969</v>
      </c>
      <c r="D42" s="154">
        <v>2.8</v>
      </c>
      <c r="E42" s="154" t="s">
        <v>183</v>
      </c>
    </row>
    <row r="43" spans="1:5">
      <c r="A43" s="153">
        <v>40970</v>
      </c>
      <c r="B43" s="154">
        <v>2.72</v>
      </c>
      <c r="C43" s="153">
        <v>40970</v>
      </c>
      <c r="D43" s="154">
        <v>2.77</v>
      </c>
      <c r="E43" s="154" t="s">
        <v>183</v>
      </c>
    </row>
    <row r="44" spans="1:5">
      <c r="A44" s="153">
        <v>40973</v>
      </c>
      <c r="B44" s="154">
        <v>2.74</v>
      </c>
      <c r="C44" s="153">
        <v>40973</v>
      </c>
      <c r="D44" s="154">
        <v>2.78</v>
      </c>
      <c r="E44" s="154" t="s">
        <v>183</v>
      </c>
    </row>
    <row r="45" spans="1:5">
      <c r="A45" s="153">
        <v>40974</v>
      </c>
      <c r="B45" s="154">
        <v>2.69</v>
      </c>
      <c r="C45" s="153">
        <v>40974</v>
      </c>
      <c r="D45" s="154">
        <v>2.73</v>
      </c>
      <c r="E45" s="154" t="s">
        <v>183</v>
      </c>
    </row>
    <row r="46" spans="1:5">
      <c r="A46" s="153">
        <v>40975</v>
      </c>
      <c r="B46" s="154">
        <v>2.72</v>
      </c>
      <c r="C46" s="153">
        <v>40975</v>
      </c>
      <c r="D46" s="154">
        <v>2.76</v>
      </c>
      <c r="E46" s="154" t="s">
        <v>183</v>
      </c>
    </row>
    <row r="47" spans="1:5">
      <c r="A47" s="153">
        <v>40976</v>
      </c>
      <c r="B47" s="154">
        <v>2.78</v>
      </c>
      <c r="C47" s="153">
        <v>40976</v>
      </c>
      <c r="D47" s="154">
        <v>2.82</v>
      </c>
      <c r="E47" s="154" t="s">
        <v>183</v>
      </c>
    </row>
    <row r="48" spans="1:5">
      <c r="A48" s="153">
        <v>40977</v>
      </c>
      <c r="B48" s="154">
        <v>2.79</v>
      </c>
      <c r="C48" s="153">
        <v>40977</v>
      </c>
      <c r="D48" s="154">
        <v>2.83</v>
      </c>
      <c r="E48" s="154" t="s">
        <v>183</v>
      </c>
    </row>
    <row r="49" spans="1:5">
      <c r="A49" s="153">
        <v>40980</v>
      </c>
      <c r="B49" s="154">
        <v>2.77</v>
      </c>
      <c r="C49" s="153">
        <v>40980</v>
      </c>
      <c r="D49" s="154">
        <v>2.82</v>
      </c>
      <c r="E49" s="154" t="s">
        <v>183</v>
      </c>
    </row>
    <row r="50" spans="1:5">
      <c r="A50" s="153">
        <v>40981</v>
      </c>
      <c r="B50" s="154">
        <v>2.87</v>
      </c>
      <c r="C50" s="153">
        <v>40981</v>
      </c>
      <c r="D50" s="154">
        <v>2.92</v>
      </c>
      <c r="E50" s="154" t="s">
        <v>183</v>
      </c>
    </row>
    <row r="51" spans="1:5">
      <c r="A51" s="153">
        <v>40982</v>
      </c>
      <c r="B51" s="154">
        <v>3.03</v>
      </c>
      <c r="C51" s="153">
        <v>40982</v>
      </c>
      <c r="D51" s="154">
        <v>3.08</v>
      </c>
      <c r="E51" s="154" t="s">
        <v>183</v>
      </c>
    </row>
    <row r="52" spans="1:5">
      <c r="A52" s="153">
        <v>40983</v>
      </c>
      <c r="B52" s="154">
        <v>3.03</v>
      </c>
      <c r="C52" s="153">
        <v>40983</v>
      </c>
      <c r="D52" s="154">
        <v>3.08</v>
      </c>
      <c r="E52" s="154" t="s">
        <v>183</v>
      </c>
    </row>
    <row r="53" spans="1:5">
      <c r="A53" s="153">
        <v>40984</v>
      </c>
      <c r="B53" s="154">
        <v>3.03</v>
      </c>
      <c r="C53" s="153">
        <v>40984</v>
      </c>
      <c r="D53" s="154">
        <v>3.08</v>
      </c>
      <c r="E53" s="154" t="s">
        <v>183</v>
      </c>
    </row>
    <row r="54" spans="1:5">
      <c r="A54" s="153">
        <v>40987</v>
      </c>
      <c r="B54" s="154">
        <v>3.1</v>
      </c>
      <c r="C54" s="153">
        <v>40987</v>
      </c>
      <c r="D54" s="154">
        <v>3.14</v>
      </c>
      <c r="E54" s="154" t="s">
        <v>183</v>
      </c>
    </row>
    <row r="55" spans="1:5">
      <c r="A55" s="153">
        <v>40988</v>
      </c>
      <c r="B55" s="154">
        <v>3.08</v>
      </c>
      <c r="C55" s="153">
        <v>40988</v>
      </c>
      <c r="D55" s="154">
        <v>3.13</v>
      </c>
      <c r="E55" s="154" t="s">
        <v>183</v>
      </c>
    </row>
    <row r="56" spans="1:5">
      <c r="A56" s="153">
        <v>40989</v>
      </c>
      <c r="B56" s="154">
        <v>3.01</v>
      </c>
      <c r="C56" s="153">
        <v>40989</v>
      </c>
      <c r="D56" s="154">
        <v>3.06</v>
      </c>
      <c r="E56" s="154" t="s">
        <v>183</v>
      </c>
    </row>
    <row r="57" spans="1:5">
      <c r="A57" s="153">
        <v>40990</v>
      </c>
      <c r="B57" s="154">
        <v>3</v>
      </c>
      <c r="C57" s="153">
        <v>40990</v>
      </c>
      <c r="D57" s="154">
        <v>3.04</v>
      </c>
      <c r="E57" s="154" t="s">
        <v>183</v>
      </c>
    </row>
    <row r="58" spans="1:5">
      <c r="A58" s="153">
        <v>40991</v>
      </c>
      <c r="B58" s="154">
        <v>2.95</v>
      </c>
      <c r="C58" s="153">
        <v>40991</v>
      </c>
      <c r="D58" s="154">
        <v>2.99</v>
      </c>
      <c r="E58" s="154" t="s">
        <v>183</v>
      </c>
    </row>
    <row r="59" spans="1:5">
      <c r="A59" s="153">
        <v>40994</v>
      </c>
      <c r="B59" s="154">
        <v>2.96</v>
      </c>
      <c r="C59" s="153">
        <v>40994</v>
      </c>
      <c r="D59" s="154">
        <v>3</v>
      </c>
      <c r="E59" s="154" t="s">
        <v>183</v>
      </c>
    </row>
    <row r="60" spans="1:5">
      <c r="A60" s="153">
        <v>40995</v>
      </c>
      <c r="B60" s="154">
        <v>2.91</v>
      </c>
      <c r="C60" s="153">
        <v>40995</v>
      </c>
      <c r="D60" s="154">
        <v>2.96</v>
      </c>
      <c r="E60" s="154" t="s">
        <v>183</v>
      </c>
    </row>
    <row r="61" spans="1:5">
      <c r="A61" s="153">
        <v>40996</v>
      </c>
      <c r="B61" s="154">
        <v>2.93</v>
      </c>
      <c r="C61" s="153">
        <v>40996</v>
      </c>
      <c r="D61" s="154">
        <v>2.97</v>
      </c>
      <c r="E61" s="154" t="s">
        <v>183</v>
      </c>
    </row>
    <row r="62" spans="1:5">
      <c r="A62" s="153">
        <v>40997</v>
      </c>
      <c r="B62" s="154">
        <v>2.89</v>
      </c>
      <c r="C62" s="153">
        <v>40997</v>
      </c>
      <c r="D62" s="154">
        <v>2.93</v>
      </c>
      <c r="E62" s="154" t="s">
        <v>183</v>
      </c>
    </row>
    <row r="63" spans="1:5">
      <c r="A63" s="153">
        <v>40998</v>
      </c>
      <c r="B63" s="154">
        <v>2.96</v>
      </c>
      <c r="C63" s="153">
        <v>40998</v>
      </c>
      <c r="D63" s="154">
        <v>3</v>
      </c>
      <c r="E63" s="154" t="s">
        <v>183</v>
      </c>
    </row>
    <row r="64" spans="1:5">
      <c r="A64" s="153">
        <v>41001</v>
      </c>
      <c r="B64" s="154">
        <v>2.96</v>
      </c>
      <c r="C64" s="153">
        <v>41001</v>
      </c>
      <c r="D64" s="154">
        <v>3</v>
      </c>
      <c r="E64" s="154" t="s">
        <v>183</v>
      </c>
    </row>
    <row r="65" spans="1:5">
      <c r="A65" s="153">
        <v>41002</v>
      </c>
      <c r="B65" s="154">
        <v>3.02</v>
      </c>
      <c r="C65" s="153">
        <v>41002</v>
      </c>
      <c r="D65" s="154">
        <v>3.07</v>
      </c>
      <c r="E65" s="154" t="s">
        <v>183</v>
      </c>
    </row>
    <row r="66" spans="1:5">
      <c r="A66" s="153">
        <v>41003</v>
      </c>
      <c r="B66" s="154">
        <v>2.98</v>
      </c>
      <c r="C66" s="153">
        <v>41003</v>
      </c>
      <c r="D66" s="154">
        <v>3.02</v>
      </c>
      <c r="E66" s="154" t="s">
        <v>183</v>
      </c>
    </row>
    <row r="67" spans="1:5">
      <c r="A67" s="153">
        <v>41004</v>
      </c>
      <c r="B67" s="154">
        <v>2.93</v>
      </c>
      <c r="C67" s="153">
        <v>41004</v>
      </c>
      <c r="D67" s="154">
        <v>2.97</v>
      </c>
      <c r="E67" s="154" t="s">
        <v>183</v>
      </c>
    </row>
    <row r="68" spans="1:5">
      <c r="A68" s="153">
        <v>41005</v>
      </c>
      <c r="B68" s="154">
        <v>2.81</v>
      </c>
      <c r="C68" s="153">
        <v>41005</v>
      </c>
      <c r="D68" s="154">
        <v>2.85</v>
      </c>
      <c r="E68" s="154" t="s">
        <v>183</v>
      </c>
    </row>
    <row r="69" spans="1:5">
      <c r="A69" s="153">
        <v>41008</v>
      </c>
      <c r="B69" s="154">
        <v>2.78</v>
      </c>
      <c r="C69" s="153">
        <v>41008</v>
      </c>
      <c r="D69" s="154">
        <v>2.82</v>
      </c>
      <c r="E69" s="154" t="s">
        <v>183</v>
      </c>
    </row>
    <row r="70" spans="1:5">
      <c r="A70" s="153">
        <v>41009</v>
      </c>
      <c r="B70" s="154">
        <v>2.73</v>
      </c>
      <c r="C70" s="153">
        <v>41009</v>
      </c>
      <c r="D70" s="154">
        <v>2.77</v>
      </c>
      <c r="E70" s="154" t="s">
        <v>183</v>
      </c>
    </row>
    <row r="71" spans="1:5">
      <c r="A71" s="153">
        <v>41010</v>
      </c>
      <c r="B71" s="154">
        <v>2.78</v>
      </c>
      <c r="C71" s="153">
        <v>41010</v>
      </c>
      <c r="D71" s="154">
        <v>2.82</v>
      </c>
      <c r="E71" s="154" t="s">
        <v>183</v>
      </c>
    </row>
    <row r="72" spans="1:5">
      <c r="A72" s="153">
        <v>41011</v>
      </c>
      <c r="B72" s="154">
        <v>2.81</v>
      </c>
      <c r="C72" s="153">
        <v>41011</v>
      </c>
      <c r="D72" s="154">
        <v>2.85</v>
      </c>
      <c r="E72" s="154" t="s">
        <v>183</v>
      </c>
    </row>
    <row r="73" spans="1:5">
      <c r="A73" s="153">
        <v>41012</v>
      </c>
      <c r="B73" s="154">
        <v>2.74</v>
      </c>
      <c r="C73" s="153">
        <v>41012</v>
      </c>
      <c r="D73" s="154">
        <v>2.77</v>
      </c>
      <c r="E73" s="154" t="s">
        <v>183</v>
      </c>
    </row>
    <row r="74" spans="1:5">
      <c r="A74" s="153">
        <v>41015</v>
      </c>
      <c r="B74" s="154">
        <v>2.71</v>
      </c>
      <c r="C74" s="153">
        <v>41015</v>
      </c>
      <c r="D74" s="154">
        <v>2.75</v>
      </c>
      <c r="E74" s="154" t="s">
        <v>183</v>
      </c>
    </row>
    <row r="75" spans="1:5">
      <c r="A75" s="153">
        <v>41016</v>
      </c>
      <c r="B75" s="154">
        <v>2.75</v>
      </c>
      <c r="C75" s="153">
        <v>41016</v>
      </c>
      <c r="D75" s="154">
        <v>2.79</v>
      </c>
      <c r="E75" s="154" t="s">
        <v>183</v>
      </c>
    </row>
    <row r="76" spans="1:5">
      <c r="A76" s="153">
        <v>41017</v>
      </c>
      <c r="B76" s="154">
        <v>2.72</v>
      </c>
      <c r="C76" s="153">
        <v>41017</v>
      </c>
      <c r="D76" s="154">
        <v>2.76</v>
      </c>
      <c r="E76" s="154" t="s">
        <v>183</v>
      </c>
    </row>
    <row r="77" spans="1:5">
      <c r="A77" s="153">
        <v>41018</v>
      </c>
      <c r="B77" s="154">
        <v>2.71</v>
      </c>
      <c r="C77" s="153">
        <v>41018</v>
      </c>
      <c r="D77" s="154">
        <v>2.74</v>
      </c>
      <c r="E77" s="154" t="s">
        <v>183</v>
      </c>
    </row>
    <row r="78" spans="1:5">
      <c r="A78" s="153">
        <v>41019</v>
      </c>
      <c r="B78" s="154">
        <v>2.71</v>
      </c>
      <c r="C78" s="153">
        <v>41019</v>
      </c>
      <c r="D78" s="154">
        <v>2.75</v>
      </c>
      <c r="E78" s="154" t="s">
        <v>183</v>
      </c>
    </row>
    <row r="79" spans="1:5">
      <c r="A79" s="153">
        <v>41022</v>
      </c>
      <c r="B79" s="154">
        <v>2.67</v>
      </c>
      <c r="C79" s="153">
        <v>41022</v>
      </c>
      <c r="D79" s="154">
        <v>2.71</v>
      </c>
      <c r="E79" s="154" t="s">
        <v>183</v>
      </c>
    </row>
    <row r="80" spans="1:5">
      <c r="A80" s="153">
        <v>41023</v>
      </c>
      <c r="B80" s="154">
        <v>2.71</v>
      </c>
      <c r="C80" s="153">
        <v>41023</v>
      </c>
      <c r="D80" s="154">
        <v>2.75</v>
      </c>
      <c r="E80" s="154" t="s">
        <v>183</v>
      </c>
    </row>
    <row r="81" spans="1:5">
      <c r="A81" s="153">
        <v>41024</v>
      </c>
      <c r="B81" s="154">
        <v>2.73</v>
      </c>
      <c r="C81" s="153">
        <v>41024</v>
      </c>
      <c r="D81" s="154">
        <v>2.76</v>
      </c>
      <c r="E81" s="154" t="s">
        <v>183</v>
      </c>
    </row>
    <row r="82" spans="1:5">
      <c r="A82" s="153">
        <v>41025</v>
      </c>
      <c r="B82" s="154">
        <v>2.71</v>
      </c>
      <c r="C82" s="153">
        <v>41025</v>
      </c>
      <c r="D82" s="154">
        <v>2.74</v>
      </c>
      <c r="E82" s="154" t="s">
        <v>183</v>
      </c>
    </row>
    <row r="83" spans="1:5">
      <c r="A83" s="153">
        <v>41026</v>
      </c>
      <c r="B83" s="154">
        <v>2.69</v>
      </c>
      <c r="C83" s="153">
        <v>41026</v>
      </c>
      <c r="D83" s="154">
        <v>2.73</v>
      </c>
      <c r="E83" s="154" t="s">
        <v>183</v>
      </c>
    </row>
    <row r="84" spans="1:5">
      <c r="A84" s="153">
        <v>41029</v>
      </c>
      <c r="B84" s="154">
        <v>2.69</v>
      </c>
      <c r="C84" s="153">
        <v>41029</v>
      </c>
      <c r="D84" s="154">
        <v>2.73</v>
      </c>
      <c r="E84" s="154" t="s">
        <v>183</v>
      </c>
    </row>
    <row r="85" spans="1:5">
      <c r="A85" s="153">
        <v>41030</v>
      </c>
      <c r="B85" s="154">
        <v>2.72</v>
      </c>
      <c r="C85" s="153">
        <v>41030</v>
      </c>
      <c r="D85" s="154">
        <v>2.76</v>
      </c>
      <c r="E85" s="154" t="s">
        <v>183</v>
      </c>
    </row>
    <row r="86" spans="1:5">
      <c r="A86" s="153">
        <v>41031</v>
      </c>
      <c r="B86" s="154">
        <v>2.68</v>
      </c>
      <c r="C86" s="153">
        <v>41031</v>
      </c>
      <c r="D86" s="154">
        <v>2.72</v>
      </c>
      <c r="E86" s="154" t="s">
        <v>183</v>
      </c>
    </row>
    <row r="87" spans="1:5">
      <c r="A87" s="153">
        <v>41032</v>
      </c>
      <c r="B87" s="154">
        <v>2.69</v>
      </c>
      <c r="C87" s="153">
        <v>41032</v>
      </c>
      <c r="D87" s="154">
        <v>2.72</v>
      </c>
      <c r="E87" s="154" t="s">
        <v>183</v>
      </c>
    </row>
    <row r="88" spans="1:5">
      <c r="A88" s="153">
        <v>41033</v>
      </c>
      <c r="B88" s="154">
        <v>2.64</v>
      </c>
      <c r="C88" s="153">
        <v>41033</v>
      </c>
      <c r="D88" s="154">
        <v>2.67</v>
      </c>
      <c r="E88" s="154" t="s">
        <v>183</v>
      </c>
    </row>
    <row r="89" spans="1:5">
      <c r="A89" s="153">
        <v>41036</v>
      </c>
      <c r="B89" s="154">
        <v>2.64</v>
      </c>
      <c r="C89" s="153">
        <v>41036</v>
      </c>
      <c r="D89" s="154">
        <v>2.67</v>
      </c>
      <c r="E89" s="154" t="s">
        <v>183</v>
      </c>
    </row>
    <row r="90" spans="1:5">
      <c r="A90" s="153">
        <v>41037</v>
      </c>
      <c r="B90" s="154">
        <v>2.6</v>
      </c>
      <c r="C90" s="153">
        <v>41037</v>
      </c>
      <c r="D90" s="154">
        <v>2.63</v>
      </c>
      <c r="E90" s="154" t="s">
        <v>183</v>
      </c>
    </row>
    <row r="91" spans="1:5">
      <c r="A91" s="153">
        <v>41038</v>
      </c>
      <c r="B91" s="154">
        <v>2.59</v>
      </c>
      <c r="C91" s="153">
        <v>41038</v>
      </c>
      <c r="D91" s="154">
        <v>2.63</v>
      </c>
      <c r="E91" s="154" t="s">
        <v>183</v>
      </c>
    </row>
    <row r="92" spans="1:5">
      <c r="A92" s="153">
        <v>41039</v>
      </c>
      <c r="B92" s="154">
        <v>2.61</v>
      </c>
      <c r="C92" s="153">
        <v>41039</v>
      </c>
      <c r="D92" s="154">
        <v>2.64</v>
      </c>
      <c r="E92" s="154" t="s">
        <v>183</v>
      </c>
    </row>
    <row r="93" spans="1:5">
      <c r="A93" s="153">
        <v>41040</v>
      </c>
      <c r="B93" s="154">
        <v>2.57</v>
      </c>
      <c r="C93" s="153">
        <v>41040</v>
      </c>
      <c r="D93" s="154">
        <v>2.59</v>
      </c>
      <c r="E93" s="154" t="s">
        <v>183</v>
      </c>
    </row>
    <row r="94" spans="1:5">
      <c r="A94" s="153">
        <v>41043</v>
      </c>
      <c r="B94" s="154">
        <v>2.5</v>
      </c>
      <c r="C94" s="153">
        <v>41043</v>
      </c>
      <c r="D94" s="154">
        <v>2.5299999999999998</v>
      </c>
      <c r="E94" s="154" t="s">
        <v>183</v>
      </c>
    </row>
    <row r="95" spans="1:5">
      <c r="A95" s="153">
        <v>41044</v>
      </c>
      <c r="B95" s="154">
        <v>2.48</v>
      </c>
      <c r="C95" s="153">
        <v>41044</v>
      </c>
      <c r="D95" s="154">
        <v>2.5</v>
      </c>
      <c r="E95" s="154" t="s">
        <v>183</v>
      </c>
    </row>
    <row r="96" spans="1:5">
      <c r="A96" s="153">
        <v>41045</v>
      </c>
      <c r="B96" s="154">
        <v>2.4700000000000002</v>
      </c>
      <c r="C96" s="153">
        <v>41045</v>
      </c>
      <c r="D96" s="154">
        <v>2.48</v>
      </c>
      <c r="E96" s="154" t="s">
        <v>183</v>
      </c>
    </row>
    <row r="97" spans="1:5">
      <c r="A97" s="153">
        <v>41046</v>
      </c>
      <c r="B97" s="154">
        <v>2.38</v>
      </c>
      <c r="C97" s="153">
        <v>41046</v>
      </c>
      <c r="D97" s="154">
        <v>2.39</v>
      </c>
      <c r="E97" s="154" t="s">
        <v>183</v>
      </c>
    </row>
    <row r="98" spans="1:5">
      <c r="A98" s="153">
        <v>41047</v>
      </c>
      <c r="B98" s="154">
        <v>2.39</v>
      </c>
      <c r="C98" s="153">
        <v>41047</v>
      </c>
      <c r="D98" s="154">
        <v>2.4</v>
      </c>
      <c r="E98" s="154" t="s">
        <v>183</v>
      </c>
    </row>
    <row r="99" spans="1:5">
      <c r="A99" s="153">
        <v>41050</v>
      </c>
      <c r="B99" s="154">
        <v>2.4</v>
      </c>
      <c r="C99" s="153">
        <v>41050</v>
      </c>
      <c r="D99" s="154">
        <v>2.42</v>
      </c>
      <c r="E99" s="154" t="s">
        <v>183</v>
      </c>
    </row>
    <row r="100" spans="1:5">
      <c r="A100" s="153">
        <v>41051</v>
      </c>
      <c r="B100" s="154">
        <v>2.46</v>
      </c>
      <c r="C100" s="153">
        <v>41051</v>
      </c>
      <c r="D100" s="154">
        <v>2.48</v>
      </c>
      <c r="E100" s="154" t="s">
        <v>183</v>
      </c>
    </row>
    <row r="101" spans="1:5">
      <c r="A101" s="153">
        <v>41052</v>
      </c>
      <c r="B101" s="154">
        <v>2.39</v>
      </c>
      <c r="C101" s="153">
        <v>41052</v>
      </c>
      <c r="D101" s="154">
        <v>2.41</v>
      </c>
      <c r="E101" s="154" t="s">
        <v>183</v>
      </c>
    </row>
    <row r="102" spans="1:5">
      <c r="A102" s="153">
        <v>41053</v>
      </c>
      <c r="B102" s="154">
        <v>2.44</v>
      </c>
      <c r="C102" s="153">
        <v>41053</v>
      </c>
      <c r="D102" s="154">
        <v>2.46</v>
      </c>
      <c r="E102" s="154" t="s">
        <v>183</v>
      </c>
    </row>
    <row r="103" spans="1:5">
      <c r="A103" s="153">
        <v>41054</v>
      </c>
      <c r="B103" s="154">
        <v>2.4300000000000002</v>
      </c>
      <c r="C103" s="153">
        <v>41054</v>
      </c>
      <c r="D103" s="154">
        <v>2.44</v>
      </c>
      <c r="E103" s="154" t="s">
        <v>183</v>
      </c>
    </row>
    <row r="104" spans="1:5">
      <c r="A104" s="153">
        <v>41058</v>
      </c>
      <c r="B104" s="154">
        <v>2.42</v>
      </c>
      <c r="C104" s="153">
        <v>41058</v>
      </c>
      <c r="D104" s="154">
        <v>2.44</v>
      </c>
      <c r="E104" s="154" t="s">
        <v>183</v>
      </c>
    </row>
    <row r="105" spans="1:5">
      <c r="A105" s="153">
        <v>41059</v>
      </c>
      <c r="B105" s="154">
        <v>2.2999999999999998</v>
      </c>
      <c r="C105" s="153">
        <v>41059</v>
      </c>
      <c r="D105" s="154">
        <v>2.3199999999999998</v>
      </c>
      <c r="E105" s="154" t="s">
        <v>183</v>
      </c>
    </row>
    <row r="106" spans="1:5">
      <c r="A106" s="153">
        <v>41060</v>
      </c>
      <c r="B106" s="154">
        <v>2.25</v>
      </c>
      <c r="C106" s="153">
        <v>41060</v>
      </c>
      <c r="D106" s="154">
        <v>2.27</v>
      </c>
      <c r="E106" s="154" t="s">
        <v>183</v>
      </c>
    </row>
    <row r="107" spans="1:5">
      <c r="A107" s="153">
        <v>41061</v>
      </c>
      <c r="B107" s="154">
        <v>2.11</v>
      </c>
      <c r="C107" s="153">
        <v>41061</v>
      </c>
      <c r="D107" s="154">
        <v>2.13</v>
      </c>
      <c r="E107" s="154" t="s">
        <v>183</v>
      </c>
    </row>
    <row r="108" spans="1:5">
      <c r="A108" s="153">
        <v>41064</v>
      </c>
      <c r="B108" s="154">
        <v>2.16</v>
      </c>
      <c r="C108" s="153">
        <v>41064</v>
      </c>
      <c r="D108" s="154">
        <v>2.17</v>
      </c>
      <c r="E108" s="154" t="s">
        <v>183</v>
      </c>
    </row>
    <row r="109" spans="1:5">
      <c r="A109" s="153">
        <v>41065</v>
      </c>
      <c r="B109" s="154">
        <v>2.21</v>
      </c>
      <c r="C109" s="153">
        <v>41065</v>
      </c>
      <c r="D109" s="154">
        <v>2.23</v>
      </c>
      <c r="E109" s="154" t="s">
        <v>183</v>
      </c>
    </row>
    <row r="110" spans="1:5">
      <c r="A110" s="153">
        <v>41066</v>
      </c>
      <c r="B110" s="154">
        <v>2.3199999999999998</v>
      </c>
      <c r="C110" s="153">
        <v>41066</v>
      </c>
      <c r="D110" s="154">
        <v>2.34</v>
      </c>
      <c r="E110" s="154" t="s">
        <v>183</v>
      </c>
    </row>
    <row r="111" spans="1:5">
      <c r="A111" s="153">
        <v>41067</v>
      </c>
      <c r="B111" s="154">
        <v>2.33</v>
      </c>
      <c r="C111" s="153">
        <v>41067</v>
      </c>
      <c r="D111" s="154">
        <v>2.35</v>
      </c>
      <c r="E111" s="154" t="s">
        <v>183</v>
      </c>
    </row>
    <row r="112" spans="1:5">
      <c r="A112" s="153">
        <v>41068</v>
      </c>
      <c r="B112" s="154">
        <v>2.34</v>
      </c>
      <c r="C112" s="153">
        <v>41068</v>
      </c>
      <c r="D112" s="154">
        <v>2.36</v>
      </c>
      <c r="E112" s="154" t="s">
        <v>183</v>
      </c>
    </row>
    <row r="113" spans="1:5">
      <c r="A113" s="153">
        <v>41071</v>
      </c>
      <c r="B113" s="154">
        <v>2.29</v>
      </c>
      <c r="C113" s="153">
        <v>41071</v>
      </c>
      <c r="D113" s="154">
        <v>2.2999999999999998</v>
      </c>
      <c r="E113" s="154" t="s">
        <v>183</v>
      </c>
    </row>
    <row r="114" spans="1:5">
      <c r="A114" s="153">
        <v>41072</v>
      </c>
      <c r="B114" s="154">
        <v>2.35</v>
      </c>
      <c r="C114" s="153">
        <v>41072</v>
      </c>
      <c r="D114" s="154">
        <v>2.37</v>
      </c>
      <c r="E114" s="154" t="s">
        <v>183</v>
      </c>
    </row>
    <row r="115" spans="1:5">
      <c r="A115" s="153">
        <v>41073</v>
      </c>
      <c r="B115" s="154">
        <v>2.2799999999999998</v>
      </c>
      <c r="C115" s="153">
        <v>41073</v>
      </c>
      <c r="D115" s="154">
        <v>2.2999999999999998</v>
      </c>
      <c r="E115" s="154" t="s">
        <v>183</v>
      </c>
    </row>
    <row r="116" spans="1:5">
      <c r="A116" s="153">
        <v>41074</v>
      </c>
      <c r="B116" s="154">
        <v>2.31</v>
      </c>
      <c r="C116" s="153">
        <v>41074</v>
      </c>
      <c r="D116" s="154">
        <v>2.33</v>
      </c>
      <c r="E116" s="154" t="s">
        <v>183</v>
      </c>
    </row>
    <row r="117" spans="1:5">
      <c r="A117" s="153">
        <v>41075</v>
      </c>
      <c r="B117" s="154">
        <v>2.2799999999999998</v>
      </c>
      <c r="C117" s="153">
        <v>41075</v>
      </c>
      <c r="D117" s="154">
        <v>2.2999999999999998</v>
      </c>
      <c r="E117" s="154" t="s">
        <v>183</v>
      </c>
    </row>
    <row r="118" spans="1:5">
      <c r="A118" s="153">
        <v>41078</v>
      </c>
      <c r="B118" s="154">
        <v>2.2599999999999998</v>
      </c>
      <c r="C118" s="153">
        <v>41078</v>
      </c>
      <c r="D118" s="154">
        <v>2.2799999999999998</v>
      </c>
      <c r="E118" s="154" t="s">
        <v>183</v>
      </c>
    </row>
    <row r="119" spans="1:5">
      <c r="A119" s="153">
        <v>41079</v>
      </c>
      <c r="B119" s="154">
        <v>2.31</v>
      </c>
      <c r="C119" s="153">
        <v>41079</v>
      </c>
      <c r="D119" s="154">
        <v>2.33</v>
      </c>
      <c r="E119" s="154" t="s">
        <v>183</v>
      </c>
    </row>
    <row r="120" spans="1:5">
      <c r="A120" s="153">
        <v>41080</v>
      </c>
      <c r="B120" s="154">
        <v>2.31</v>
      </c>
      <c r="C120" s="153">
        <v>41080</v>
      </c>
      <c r="D120" s="154">
        <v>2.34</v>
      </c>
      <c r="E120" s="154" t="s">
        <v>183</v>
      </c>
    </row>
    <row r="121" spans="1:5">
      <c r="A121" s="153">
        <v>41081</v>
      </c>
      <c r="B121" s="154">
        <v>2.2799999999999998</v>
      </c>
      <c r="C121" s="153">
        <v>41081</v>
      </c>
      <c r="D121" s="154">
        <v>2.2999999999999998</v>
      </c>
      <c r="E121" s="154" t="s">
        <v>183</v>
      </c>
    </row>
    <row r="122" spans="1:5">
      <c r="A122" s="153">
        <v>41082</v>
      </c>
      <c r="B122" s="154">
        <v>2.35</v>
      </c>
      <c r="C122" s="153">
        <v>41082</v>
      </c>
      <c r="D122" s="154">
        <v>2.37</v>
      </c>
      <c r="E122" s="154" t="s">
        <v>183</v>
      </c>
    </row>
    <row r="123" spans="1:5">
      <c r="A123" s="153">
        <v>41085</v>
      </c>
      <c r="B123" s="154">
        <v>2.2799999999999998</v>
      </c>
      <c r="C123" s="153">
        <v>41085</v>
      </c>
      <c r="D123" s="154">
        <v>2.31</v>
      </c>
      <c r="E123" s="154" t="s">
        <v>183</v>
      </c>
    </row>
    <row r="124" spans="1:5">
      <c r="A124" s="153">
        <v>41086</v>
      </c>
      <c r="B124" s="154">
        <v>2.31</v>
      </c>
      <c r="C124" s="153">
        <v>41086</v>
      </c>
      <c r="D124" s="154">
        <v>2.34</v>
      </c>
      <c r="E124" s="154" t="s">
        <v>183</v>
      </c>
    </row>
    <row r="125" spans="1:5">
      <c r="A125" s="153">
        <v>41087</v>
      </c>
      <c r="B125" s="154">
        <v>2.2999999999999998</v>
      </c>
      <c r="C125" s="153">
        <v>41087</v>
      </c>
      <c r="D125" s="154">
        <v>2.3199999999999998</v>
      </c>
      <c r="E125" s="154" t="s">
        <v>183</v>
      </c>
    </row>
    <row r="126" spans="1:5">
      <c r="A126" s="153">
        <v>41088</v>
      </c>
      <c r="B126" s="154">
        <v>2.2599999999999998</v>
      </c>
      <c r="C126" s="153">
        <v>41088</v>
      </c>
      <c r="D126" s="154">
        <v>2.2799999999999998</v>
      </c>
      <c r="E126" s="154" t="s">
        <v>183</v>
      </c>
    </row>
    <row r="127" spans="1:5">
      <c r="A127" s="153">
        <v>41089</v>
      </c>
      <c r="B127" s="154">
        <v>2.35</v>
      </c>
      <c r="C127" s="153">
        <v>41089</v>
      </c>
      <c r="D127" s="154">
        <v>2.38</v>
      </c>
      <c r="E127" s="154" t="s">
        <v>183</v>
      </c>
    </row>
    <row r="128" spans="1:5">
      <c r="A128" s="153">
        <v>41092</v>
      </c>
      <c r="B128" s="154">
        <v>2.27</v>
      </c>
      <c r="C128" s="153">
        <v>41092</v>
      </c>
      <c r="D128" s="154">
        <v>2.2999999999999998</v>
      </c>
      <c r="E128" s="154" t="s">
        <v>183</v>
      </c>
    </row>
    <row r="129" spans="1:5">
      <c r="A129" s="153">
        <v>41093</v>
      </c>
      <c r="B129" s="154">
        <v>2.3199999999999998</v>
      </c>
      <c r="C129" s="153">
        <v>41093</v>
      </c>
      <c r="D129" s="154">
        <v>2.36</v>
      </c>
      <c r="E129" s="154" t="s">
        <v>183</v>
      </c>
    </row>
    <row r="130" spans="1:5">
      <c r="A130" s="153">
        <v>41095</v>
      </c>
      <c r="B130" s="154">
        <v>2.2999999999999998</v>
      </c>
      <c r="C130" s="153">
        <v>41095</v>
      </c>
      <c r="D130" s="154">
        <v>2.34</v>
      </c>
      <c r="E130" s="154" t="s">
        <v>183</v>
      </c>
    </row>
    <row r="131" spans="1:5">
      <c r="A131" s="153">
        <v>41096</v>
      </c>
      <c r="B131" s="154">
        <v>2.25</v>
      </c>
      <c r="C131" s="153">
        <v>41096</v>
      </c>
      <c r="D131" s="154">
        <v>2.2799999999999998</v>
      </c>
      <c r="E131" s="154" t="s">
        <v>183</v>
      </c>
    </row>
    <row r="132" spans="1:5">
      <c r="A132" s="153">
        <v>41099</v>
      </c>
      <c r="B132" s="154">
        <v>2.21</v>
      </c>
      <c r="C132" s="153">
        <v>41099</v>
      </c>
      <c r="D132" s="154">
        <v>2.2400000000000002</v>
      </c>
      <c r="E132" s="154" t="s">
        <v>183</v>
      </c>
    </row>
    <row r="133" spans="1:5">
      <c r="A133" s="153">
        <v>41100</v>
      </c>
      <c r="B133" s="154">
        <v>2.19</v>
      </c>
      <c r="C133" s="153">
        <v>41100</v>
      </c>
      <c r="D133" s="154">
        <v>2.2200000000000002</v>
      </c>
      <c r="E133" s="154" t="s">
        <v>183</v>
      </c>
    </row>
    <row r="134" spans="1:5">
      <c r="A134" s="153">
        <v>41101</v>
      </c>
      <c r="B134" s="154">
        <v>2.19</v>
      </c>
      <c r="C134" s="153">
        <v>41101</v>
      </c>
      <c r="D134" s="154">
        <v>2.2200000000000002</v>
      </c>
      <c r="E134" s="154" t="s">
        <v>183</v>
      </c>
    </row>
    <row r="135" spans="1:5">
      <c r="A135" s="153">
        <v>41102</v>
      </c>
      <c r="B135" s="154">
        <v>2.15</v>
      </c>
      <c r="C135" s="153">
        <v>41102</v>
      </c>
      <c r="D135" s="154">
        <v>2.1800000000000002</v>
      </c>
      <c r="E135" s="154" t="s">
        <v>183</v>
      </c>
    </row>
    <row r="136" spans="1:5">
      <c r="A136" s="153">
        <v>41103</v>
      </c>
      <c r="B136" s="154">
        <v>2.17</v>
      </c>
      <c r="C136" s="153">
        <v>41103</v>
      </c>
      <c r="D136" s="154">
        <v>2.2000000000000002</v>
      </c>
      <c r="E136" s="154" t="s">
        <v>183</v>
      </c>
    </row>
    <row r="137" spans="1:5">
      <c r="A137" s="153">
        <v>41106</v>
      </c>
      <c r="B137" s="154">
        <v>2.15</v>
      </c>
      <c r="C137" s="153">
        <v>41106</v>
      </c>
      <c r="D137" s="154">
        <v>2.1800000000000002</v>
      </c>
      <c r="E137" s="154" t="s">
        <v>183</v>
      </c>
    </row>
    <row r="138" spans="1:5">
      <c r="A138" s="153">
        <v>41107</v>
      </c>
      <c r="B138" s="154">
        <v>2.1800000000000002</v>
      </c>
      <c r="C138" s="153">
        <v>41107</v>
      </c>
      <c r="D138" s="154">
        <v>2.2200000000000002</v>
      </c>
      <c r="E138" s="154" t="s">
        <v>183</v>
      </c>
    </row>
    <row r="139" spans="1:5">
      <c r="A139" s="153">
        <v>41108</v>
      </c>
      <c r="B139" s="154">
        <v>2.17</v>
      </c>
      <c r="C139" s="153">
        <v>41108</v>
      </c>
      <c r="D139" s="154">
        <v>2.21</v>
      </c>
      <c r="E139" s="154" t="s">
        <v>183</v>
      </c>
    </row>
    <row r="140" spans="1:5">
      <c r="A140" s="153">
        <v>41109</v>
      </c>
      <c r="B140" s="154">
        <v>2.2000000000000002</v>
      </c>
      <c r="C140" s="153">
        <v>41109</v>
      </c>
      <c r="D140" s="154">
        <v>2.2400000000000002</v>
      </c>
      <c r="E140" s="154" t="s">
        <v>183</v>
      </c>
    </row>
    <row r="141" spans="1:5">
      <c r="A141" s="153">
        <v>41110</v>
      </c>
      <c r="B141" s="154">
        <v>2.14</v>
      </c>
      <c r="C141" s="153">
        <v>41110</v>
      </c>
      <c r="D141" s="154">
        <v>2.17</v>
      </c>
      <c r="E141" s="154" t="s">
        <v>183</v>
      </c>
    </row>
    <row r="142" spans="1:5">
      <c r="A142" s="153">
        <v>41113</v>
      </c>
      <c r="B142" s="154">
        <v>2.11</v>
      </c>
      <c r="C142" s="153">
        <v>41113</v>
      </c>
      <c r="D142" s="154">
        <v>2.15</v>
      </c>
      <c r="E142" s="154" t="s">
        <v>183</v>
      </c>
    </row>
    <row r="143" spans="1:5">
      <c r="A143" s="153">
        <v>41114</v>
      </c>
      <c r="B143" s="154">
        <v>2.0699999999999998</v>
      </c>
      <c r="C143" s="153">
        <v>41114</v>
      </c>
      <c r="D143" s="154">
        <v>2.11</v>
      </c>
      <c r="E143" s="154" t="s">
        <v>183</v>
      </c>
    </row>
    <row r="144" spans="1:5">
      <c r="A144" s="153">
        <v>41115</v>
      </c>
      <c r="B144" s="154">
        <v>2.06</v>
      </c>
      <c r="C144" s="153">
        <v>41115</v>
      </c>
      <c r="D144" s="154">
        <v>2.11</v>
      </c>
      <c r="E144" s="154" t="s">
        <v>183</v>
      </c>
    </row>
    <row r="145" spans="1:5">
      <c r="A145" s="153">
        <v>41116</v>
      </c>
      <c r="B145" s="154">
        <v>2.09</v>
      </c>
      <c r="C145" s="153">
        <v>41116</v>
      </c>
      <c r="D145" s="154">
        <v>2.13</v>
      </c>
      <c r="E145" s="154" t="s">
        <v>183</v>
      </c>
    </row>
    <row r="146" spans="1:5">
      <c r="A146" s="153">
        <v>41117</v>
      </c>
      <c r="B146" s="154">
        <v>2.23</v>
      </c>
      <c r="C146" s="153">
        <v>41117</v>
      </c>
      <c r="D146" s="154">
        <v>2.27</v>
      </c>
      <c r="E146" s="154" t="s">
        <v>183</v>
      </c>
    </row>
    <row r="147" spans="1:5">
      <c r="A147" s="153">
        <v>41120</v>
      </c>
      <c r="B147" s="154">
        <v>2.1800000000000002</v>
      </c>
      <c r="C147" s="153">
        <v>41120</v>
      </c>
      <c r="D147" s="154">
        <v>2.2200000000000002</v>
      </c>
      <c r="E147" s="154" t="s">
        <v>183</v>
      </c>
    </row>
    <row r="148" spans="1:5">
      <c r="A148" s="153">
        <v>41121</v>
      </c>
      <c r="B148" s="154">
        <v>2.16</v>
      </c>
      <c r="C148" s="153">
        <v>41121</v>
      </c>
      <c r="D148" s="154">
        <v>2.21</v>
      </c>
      <c r="E148" s="154" t="s">
        <v>183</v>
      </c>
    </row>
    <row r="149" spans="1:5">
      <c r="A149" s="153">
        <v>41122</v>
      </c>
      <c r="B149" s="154">
        <v>2.21</v>
      </c>
      <c r="C149" s="153">
        <v>41122</v>
      </c>
      <c r="D149" s="154">
        <v>2.25</v>
      </c>
      <c r="E149" s="154" t="s">
        <v>183</v>
      </c>
    </row>
    <row r="150" spans="1:5">
      <c r="A150" s="153">
        <v>41123</v>
      </c>
      <c r="B150" s="154">
        <v>2.15</v>
      </c>
      <c r="C150" s="153">
        <v>41123</v>
      </c>
      <c r="D150" s="154">
        <v>2.2000000000000002</v>
      </c>
      <c r="E150" s="154" t="s">
        <v>183</v>
      </c>
    </row>
    <row r="151" spans="1:5">
      <c r="A151" s="153">
        <v>41124</v>
      </c>
      <c r="B151" s="154">
        <v>2.25</v>
      </c>
      <c r="C151" s="153">
        <v>41124</v>
      </c>
      <c r="D151" s="154">
        <v>2.2999999999999998</v>
      </c>
      <c r="E151" s="154" t="s">
        <v>183</v>
      </c>
    </row>
    <row r="152" spans="1:5">
      <c r="A152" s="153">
        <v>41127</v>
      </c>
      <c r="B152" s="154">
        <v>2.2400000000000002</v>
      </c>
      <c r="C152" s="153">
        <v>41127</v>
      </c>
      <c r="D152" s="154">
        <v>2.29</v>
      </c>
      <c r="E152" s="154" t="s">
        <v>183</v>
      </c>
    </row>
    <row r="153" spans="1:5">
      <c r="A153" s="153">
        <v>41128</v>
      </c>
      <c r="B153" s="154">
        <v>2.3199999999999998</v>
      </c>
      <c r="C153" s="153">
        <v>41128</v>
      </c>
      <c r="D153" s="154">
        <v>2.37</v>
      </c>
      <c r="E153" s="154" t="s">
        <v>183</v>
      </c>
    </row>
    <row r="154" spans="1:5">
      <c r="A154" s="153">
        <v>41129</v>
      </c>
      <c r="B154" s="154">
        <v>2.34</v>
      </c>
      <c r="C154" s="153">
        <v>41129</v>
      </c>
      <c r="D154" s="154">
        <v>2.39</v>
      </c>
      <c r="E154" s="154" t="s">
        <v>183</v>
      </c>
    </row>
    <row r="155" spans="1:5">
      <c r="A155" s="153">
        <v>41130</v>
      </c>
      <c r="B155" s="154">
        <v>2.35</v>
      </c>
      <c r="C155" s="153">
        <v>41130</v>
      </c>
      <c r="D155" s="154">
        <v>2.4</v>
      </c>
      <c r="E155" s="154" t="s">
        <v>183</v>
      </c>
    </row>
    <row r="156" spans="1:5">
      <c r="A156" s="153">
        <v>41131</v>
      </c>
      <c r="B156" s="154">
        <v>2.3199999999999998</v>
      </c>
      <c r="C156" s="153">
        <v>41131</v>
      </c>
      <c r="D156" s="154">
        <v>2.37</v>
      </c>
      <c r="E156" s="154" t="s">
        <v>183</v>
      </c>
    </row>
    <row r="157" spans="1:5">
      <c r="A157" s="153">
        <v>41134</v>
      </c>
      <c r="B157" s="154">
        <v>2.31</v>
      </c>
      <c r="C157" s="153">
        <v>41134</v>
      </c>
      <c r="D157" s="154">
        <v>2.37</v>
      </c>
      <c r="E157" s="154" t="s">
        <v>183</v>
      </c>
    </row>
    <row r="158" spans="1:5">
      <c r="A158" s="153">
        <v>41135</v>
      </c>
      <c r="B158" s="154">
        <v>2.39</v>
      </c>
      <c r="C158" s="153">
        <v>41135</v>
      </c>
      <c r="D158" s="154">
        <v>2.4500000000000002</v>
      </c>
      <c r="E158" s="154" t="s">
        <v>183</v>
      </c>
    </row>
    <row r="159" spans="1:5">
      <c r="A159" s="153">
        <v>41136</v>
      </c>
      <c r="B159" s="154">
        <v>2.48</v>
      </c>
      <c r="C159" s="153">
        <v>41136</v>
      </c>
      <c r="D159" s="154">
        <v>2.5299999999999998</v>
      </c>
      <c r="E159" s="154" t="s">
        <v>183</v>
      </c>
    </row>
    <row r="160" spans="1:5">
      <c r="A160" s="153">
        <v>41137</v>
      </c>
      <c r="B160" s="154">
        <v>2.5499999999999998</v>
      </c>
      <c r="C160" s="153">
        <v>41137</v>
      </c>
      <c r="D160" s="154">
        <v>2.57</v>
      </c>
      <c r="E160" s="154" t="s">
        <v>183</v>
      </c>
    </row>
    <row r="161" spans="1:5">
      <c r="A161" s="153">
        <v>41138</v>
      </c>
      <c r="B161" s="154">
        <v>2.5299999999999998</v>
      </c>
      <c r="C161" s="153">
        <v>41138</v>
      </c>
      <c r="D161" s="154">
        <v>2.5499999999999998</v>
      </c>
      <c r="E161" s="154" t="s">
        <v>183</v>
      </c>
    </row>
    <row r="162" spans="1:5">
      <c r="A162" s="153">
        <v>41141</v>
      </c>
      <c r="B162" s="154">
        <v>2.5299999999999998</v>
      </c>
      <c r="C162" s="153">
        <v>41141</v>
      </c>
      <c r="D162" s="154">
        <v>2.5499999999999998</v>
      </c>
      <c r="E162" s="154" t="s">
        <v>183</v>
      </c>
    </row>
    <row r="163" spans="1:5">
      <c r="A163" s="153">
        <v>41142</v>
      </c>
      <c r="B163" s="154">
        <v>2.5</v>
      </c>
      <c r="C163" s="153">
        <v>41142</v>
      </c>
      <c r="D163" s="154">
        <v>2.5299999999999998</v>
      </c>
      <c r="E163" s="154" t="s">
        <v>183</v>
      </c>
    </row>
    <row r="164" spans="1:5">
      <c r="A164" s="153">
        <v>41143</v>
      </c>
      <c r="B164" s="154">
        <v>2.41</v>
      </c>
      <c r="C164" s="153">
        <v>41143</v>
      </c>
      <c r="D164" s="154">
        <v>2.44</v>
      </c>
      <c r="E164" s="154" t="s">
        <v>183</v>
      </c>
    </row>
    <row r="165" spans="1:5">
      <c r="A165" s="153">
        <v>41144</v>
      </c>
      <c r="B165" s="154">
        <v>2.38</v>
      </c>
      <c r="C165" s="153">
        <v>41144</v>
      </c>
      <c r="D165" s="154">
        <v>2.41</v>
      </c>
      <c r="E165" s="154" t="s">
        <v>183</v>
      </c>
    </row>
    <row r="166" spans="1:5">
      <c r="A166" s="153">
        <v>41145</v>
      </c>
      <c r="B166" s="154">
        <v>2.39</v>
      </c>
      <c r="C166" s="153">
        <v>41145</v>
      </c>
      <c r="D166" s="154">
        <v>2.41</v>
      </c>
      <c r="E166" s="154" t="s">
        <v>183</v>
      </c>
    </row>
    <row r="167" spans="1:5">
      <c r="A167" s="153">
        <v>41148</v>
      </c>
      <c r="B167" s="154">
        <v>2.35</v>
      </c>
      <c r="C167" s="153">
        <v>41148</v>
      </c>
      <c r="D167" s="154">
        <v>2.38</v>
      </c>
      <c r="E167" s="154" t="s">
        <v>183</v>
      </c>
    </row>
    <row r="168" spans="1:5">
      <c r="A168" s="153">
        <v>41149</v>
      </c>
      <c r="B168" s="154">
        <v>2.34</v>
      </c>
      <c r="C168" s="153">
        <v>41149</v>
      </c>
      <c r="D168" s="154">
        <v>2.36</v>
      </c>
      <c r="E168" s="154" t="s">
        <v>183</v>
      </c>
    </row>
    <row r="169" spans="1:5">
      <c r="A169" s="153">
        <v>41150</v>
      </c>
      <c r="B169" s="154">
        <v>2.36</v>
      </c>
      <c r="C169" s="153">
        <v>41150</v>
      </c>
      <c r="D169" s="154">
        <v>2.38</v>
      </c>
      <c r="E169" s="154" t="s">
        <v>183</v>
      </c>
    </row>
    <row r="170" spans="1:5">
      <c r="A170" s="153">
        <v>41151</v>
      </c>
      <c r="B170" s="154">
        <v>2.33</v>
      </c>
      <c r="C170" s="153">
        <v>41151</v>
      </c>
      <c r="D170" s="154">
        <v>2.36</v>
      </c>
      <c r="E170" s="154" t="s">
        <v>183</v>
      </c>
    </row>
    <row r="171" spans="1:5">
      <c r="A171" s="153">
        <v>41152</v>
      </c>
      <c r="B171" s="154">
        <v>2.27</v>
      </c>
      <c r="C171" s="153">
        <v>41152</v>
      </c>
      <c r="D171" s="154">
        <v>2.29</v>
      </c>
      <c r="E171" s="154" t="s">
        <v>183</v>
      </c>
    </row>
    <row r="172" spans="1:5">
      <c r="A172" s="153">
        <v>41156</v>
      </c>
      <c r="B172" s="154">
        <v>2.2799999999999998</v>
      </c>
      <c r="C172" s="153">
        <v>41156</v>
      </c>
      <c r="D172" s="154">
        <v>2.2999999999999998</v>
      </c>
      <c r="E172" s="154" t="s">
        <v>183</v>
      </c>
    </row>
    <row r="173" spans="1:5">
      <c r="A173" s="153">
        <v>41157</v>
      </c>
      <c r="B173" s="154">
        <v>2.29</v>
      </c>
      <c r="C173" s="153">
        <v>41157</v>
      </c>
      <c r="D173" s="154">
        <v>2.3199999999999998</v>
      </c>
      <c r="E173" s="154" t="s">
        <v>183</v>
      </c>
    </row>
    <row r="174" spans="1:5">
      <c r="A174" s="153">
        <v>41158</v>
      </c>
      <c r="B174" s="154">
        <v>2.38</v>
      </c>
      <c r="C174" s="153">
        <v>41158</v>
      </c>
      <c r="D174" s="154">
        <v>2.41</v>
      </c>
      <c r="E174" s="154" t="s">
        <v>183</v>
      </c>
    </row>
    <row r="175" spans="1:5">
      <c r="A175" s="153">
        <v>41159</v>
      </c>
      <c r="B175" s="154">
        <v>2.39</v>
      </c>
      <c r="C175" s="153">
        <v>41159</v>
      </c>
      <c r="D175" s="154">
        <v>2.42</v>
      </c>
      <c r="E175" s="154" t="s">
        <v>183</v>
      </c>
    </row>
    <row r="176" spans="1:5">
      <c r="A176" s="153">
        <v>41162</v>
      </c>
      <c r="B176" s="154">
        <v>2.4</v>
      </c>
      <c r="C176" s="153">
        <v>41162</v>
      </c>
      <c r="D176" s="154">
        <v>2.4300000000000002</v>
      </c>
      <c r="E176" s="154" t="s">
        <v>183</v>
      </c>
    </row>
    <row r="177" spans="1:5">
      <c r="A177" s="153">
        <v>41163</v>
      </c>
      <c r="B177" s="154">
        <v>2.41</v>
      </c>
      <c r="C177" s="153">
        <v>41163</v>
      </c>
      <c r="D177" s="154">
        <v>2.44</v>
      </c>
      <c r="E177" s="154" t="s">
        <v>183</v>
      </c>
    </row>
    <row r="178" spans="1:5">
      <c r="A178" s="153">
        <v>41164</v>
      </c>
      <c r="B178" s="154">
        <v>2.4900000000000002</v>
      </c>
      <c r="C178" s="153">
        <v>41164</v>
      </c>
      <c r="D178" s="154">
        <v>2.52</v>
      </c>
      <c r="E178" s="154" t="s">
        <v>183</v>
      </c>
    </row>
    <row r="179" spans="1:5">
      <c r="A179" s="153">
        <v>41165</v>
      </c>
      <c r="B179" s="154">
        <v>2.5</v>
      </c>
      <c r="C179" s="153">
        <v>41165</v>
      </c>
      <c r="D179" s="154">
        <v>2.5299999999999998</v>
      </c>
      <c r="E179" s="154" t="s">
        <v>183</v>
      </c>
    </row>
    <row r="180" spans="1:5">
      <c r="A180" s="153">
        <v>41166</v>
      </c>
      <c r="B180" s="154">
        <v>2.64</v>
      </c>
      <c r="C180" s="153">
        <v>41166</v>
      </c>
      <c r="D180" s="154">
        <v>2.68</v>
      </c>
      <c r="E180" s="154" t="s">
        <v>183</v>
      </c>
    </row>
    <row r="181" spans="1:5">
      <c r="A181" s="153">
        <v>41169</v>
      </c>
      <c r="B181" s="154">
        <v>2.6</v>
      </c>
      <c r="C181" s="153">
        <v>41169</v>
      </c>
      <c r="D181" s="154">
        <v>2.64</v>
      </c>
      <c r="E181" s="154" t="s">
        <v>183</v>
      </c>
    </row>
    <row r="182" spans="1:5">
      <c r="A182" s="153">
        <v>41170</v>
      </c>
      <c r="B182" s="154">
        <v>2.57</v>
      </c>
      <c r="C182" s="153">
        <v>41170</v>
      </c>
      <c r="D182" s="154">
        <v>2.61</v>
      </c>
      <c r="E182" s="154" t="s">
        <v>183</v>
      </c>
    </row>
    <row r="183" spans="1:5">
      <c r="A183" s="153">
        <v>41171</v>
      </c>
      <c r="B183" s="154">
        <v>2.54</v>
      </c>
      <c r="C183" s="153">
        <v>41171</v>
      </c>
      <c r="D183" s="154">
        <v>2.58</v>
      </c>
      <c r="E183" s="154" t="s">
        <v>183</v>
      </c>
    </row>
    <row r="184" spans="1:5">
      <c r="A184" s="153">
        <v>41172</v>
      </c>
      <c r="B184" s="154">
        <v>2.5299999999999998</v>
      </c>
      <c r="C184" s="153">
        <v>41172</v>
      </c>
      <c r="D184" s="154">
        <v>2.58</v>
      </c>
      <c r="E184" s="154" t="s">
        <v>183</v>
      </c>
    </row>
    <row r="185" spans="1:5">
      <c r="A185" s="153">
        <v>41173</v>
      </c>
      <c r="B185" s="154">
        <v>2.52</v>
      </c>
      <c r="C185" s="153">
        <v>41173</v>
      </c>
      <c r="D185" s="154">
        <v>2.57</v>
      </c>
      <c r="E185" s="154" t="s">
        <v>183</v>
      </c>
    </row>
    <row r="186" spans="1:5">
      <c r="A186" s="153">
        <v>41176</v>
      </c>
      <c r="B186" s="154">
        <v>2.48</v>
      </c>
      <c r="C186" s="153">
        <v>41176</v>
      </c>
      <c r="D186" s="154">
        <v>2.5299999999999998</v>
      </c>
      <c r="E186" s="154" t="s">
        <v>183</v>
      </c>
    </row>
    <row r="187" spans="1:5">
      <c r="A187" s="153">
        <v>41177</v>
      </c>
      <c r="B187" s="154">
        <v>2.4300000000000002</v>
      </c>
      <c r="C187" s="153">
        <v>41177</v>
      </c>
      <c r="D187" s="154">
        <v>2.4700000000000002</v>
      </c>
      <c r="E187" s="154" t="s">
        <v>183</v>
      </c>
    </row>
    <row r="188" spans="1:5">
      <c r="A188" s="153">
        <v>41178</v>
      </c>
      <c r="B188" s="154">
        <v>2.36</v>
      </c>
      <c r="C188" s="153">
        <v>41178</v>
      </c>
      <c r="D188" s="154">
        <v>2.4</v>
      </c>
      <c r="E188" s="154" t="s">
        <v>183</v>
      </c>
    </row>
    <row r="189" spans="1:5">
      <c r="A189" s="153">
        <v>41179</v>
      </c>
      <c r="B189" s="154">
        <v>2.39</v>
      </c>
      <c r="C189" s="153">
        <v>41179</v>
      </c>
      <c r="D189" s="154">
        <v>2.4300000000000002</v>
      </c>
      <c r="E189" s="154" t="s">
        <v>183</v>
      </c>
    </row>
    <row r="190" spans="1:5">
      <c r="A190" s="153">
        <v>41180</v>
      </c>
      <c r="B190" s="154">
        <v>2.38</v>
      </c>
      <c r="C190" s="153">
        <v>41180</v>
      </c>
      <c r="D190" s="154">
        <v>2.42</v>
      </c>
      <c r="E190" s="154" t="s">
        <v>183</v>
      </c>
    </row>
    <row r="191" spans="1:5">
      <c r="A191" s="153">
        <v>41183</v>
      </c>
      <c r="B191" s="154">
        <v>2.38</v>
      </c>
      <c r="C191" s="153">
        <v>41183</v>
      </c>
      <c r="D191" s="154">
        <v>2.41</v>
      </c>
      <c r="E191" s="154" t="s">
        <v>183</v>
      </c>
    </row>
    <row r="192" spans="1:5">
      <c r="A192" s="153">
        <v>41184</v>
      </c>
      <c r="B192" s="154">
        <v>2.37</v>
      </c>
      <c r="C192" s="153">
        <v>41184</v>
      </c>
      <c r="D192" s="154">
        <v>2.41</v>
      </c>
      <c r="E192" s="154" t="s">
        <v>183</v>
      </c>
    </row>
    <row r="193" spans="1:5">
      <c r="A193" s="153">
        <v>41185</v>
      </c>
      <c r="B193" s="154">
        <v>2.38</v>
      </c>
      <c r="C193" s="153">
        <v>41185</v>
      </c>
      <c r="D193" s="154">
        <v>2.42</v>
      </c>
      <c r="E193" s="154" t="s">
        <v>183</v>
      </c>
    </row>
    <row r="194" spans="1:5">
      <c r="A194" s="153">
        <v>41186</v>
      </c>
      <c r="B194" s="154">
        <v>2.44</v>
      </c>
      <c r="C194" s="153">
        <v>41186</v>
      </c>
      <c r="D194" s="154">
        <v>2.48</v>
      </c>
      <c r="E194" s="154" t="s">
        <v>183</v>
      </c>
    </row>
    <row r="195" spans="1:5">
      <c r="A195" s="153">
        <v>41187</v>
      </c>
      <c r="B195" s="154">
        <v>2.5099999999999998</v>
      </c>
      <c r="C195" s="153">
        <v>41187</v>
      </c>
      <c r="D195" s="154">
        <v>2.5499999999999998</v>
      </c>
      <c r="E195" s="154" t="s">
        <v>183</v>
      </c>
    </row>
    <row r="196" spans="1:5">
      <c r="A196" s="153">
        <v>41191</v>
      </c>
      <c r="B196" s="154">
        <v>2.48</v>
      </c>
      <c r="C196" s="153">
        <v>41191</v>
      </c>
      <c r="D196" s="154">
        <v>2.52</v>
      </c>
      <c r="E196" s="154" t="s">
        <v>183</v>
      </c>
    </row>
    <row r="197" spans="1:5">
      <c r="A197" s="153">
        <v>41192</v>
      </c>
      <c r="B197" s="154">
        <v>2.44</v>
      </c>
      <c r="C197" s="153">
        <v>41192</v>
      </c>
      <c r="D197" s="154">
        <v>2.48</v>
      </c>
      <c r="E197" s="154" t="s">
        <v>183</v>
      </c>
    </row>
    <row r="198" spans="1:5">
      <c r="A198" s="153">
        <v>41193</v>
      </c>
      <c r="B198" s="154">
        <v>2.42</v>
      </c>
      <c r="C198" s="153">
        <v>41193</v>
      </c>
      <c r="D198" s="154">
        <v>2.4500000000000002</v>
      </c>
      <c r="E198" s="154" t="s">
        <v>183</v>
      </c>
    </row>
    <row r="199" spans="1:5">
      <c r="A199" s="153">
        <v>41194</v>
      </c>
      <c r="B199" s="154">
        <v>2.4</v>
      </c>
      <c r="C199" s="153">
        <v>41194</v>
      </c>
      <c r="D199" s="154">
        <v>2.44</v>
      </c>
      <c r="E199" s="154" t="s">
        <v>183</v>
      </c>
    </row>
    <row r="200" spans="1:5">
      <c r="A200" s="153">
        <v>41197</v>
      </c>
      <c r="B200" s="154">
        <v>2.41</v>
      </c>
      <c r="C200" s="153">
        <v>41197</v>
      </c>
      <c r="D200" s="154">
        <v>2.4500000000000002</v>
      </c>
      <c r="E200" s="154" t="s">
        <v>183</v>
      </c>
    </row>
    <row r="201" spans="1:5">
      <c r="A201" s="153">
        <v>41198</v>
      </c>
      <c r="B201" s="154">
        <v>2.48</v>
      </c>
      <c r="C201" s="153">
        <v>41198</v>
      </c>
      <c r="D201" s="154">
        <v>2.5099999999999998</v>
      </c>
      <c r="E201" s="154" t="s">
        <v>183</v>
      </c>
    </row>
    <row r="202" spans="1:5">
      <c r="A202" s="153">
        <v>41199</v>
      </c>
      <c r="B202" s="154">
        <v>2.5499999999999998</v>
      </c>
      <c r="C202" s="153">
        <v>41199</v>
      </c>
      <c r="D202" s="154">
        <v>2.6</v>
      </c>
      <c r="E202" s="154" t="s">
        <v>183</v>
      </c>
    </row>
    <row r="203" spans="1:5">
      <c r="A203" s="153">
        <v>41200</v>
      </c>
      <c r="B203" s="154">
        <v>2.59</v>
      </c>
      <c r="C203" s="153">
        <v>41200</v>
      </c>
      <c r="D203" s="154">
        <v>2.63</v>
      </c>
      <c r="E203" s="154" t="s">
        <v>183</v>
      </c>
    </row>
    <row r="204" spans="1:5">
      <c r="A204" s="153">
        <v>41201</v>
      </c>
      <c r="B204" s="154">
        <v>2.5099999999999998</v>
      </c>
      <c r="C204" s="153">
        <v>41201</v>
      </c>
      <c r="D204" s="154">
        <v>2.5499999999999998</v>
      </c>
      <c r="E204" s="154" t="s">
        <v>183</v>
      </c>
    </row>
    <row r="205" spans="1:5">
      <c r="A205" s="153">
        <v>41204</v>
      </c>
      <c r="B205" s="154">
        <v>2.5299999999999998</v>
      </c>
      <c r="C205" s="153">
        <v>41204</v>
      </c>
      <c r="D205" s="154">
        <v>2.57</v>
      </c>
      <c r="E205" s="154" t="s">
        <v>183</v>
      </c>
    </row>
    <row r="206" spans="1:5">
      <c r="A206" s="153">
        <v>41205</v>
      </c>
      <c r="B206" s="154">
        <v>2.48</v>
      </c>
      <c r="C206" s="153">
        <v>41205</v>
      </c>
      <c r="D206" s="154">
        <v>2.5299999999999998</v>
      </c>
      <c r="E206" s="154" t="s">
        <v>183</v>
      </c>
    </row>
    <row r="207" spans="1:5">
      <c r="A207" s="153">
        <v>41206</v>
      </c>
      <c r="B207" s="154">
        <v>2.5</v>
      </c>
      <c r="C207" s="153">
        <v>41206</v>
      </c>
      <c r="D207" s="154">
        <v>2.5499999999999998</v>
      </c>
      <c r="E207" s="154" t="s">
        <v>183</v>
      </c>
    </row>
    <row r="208" spans="1:5">
      <c r="A208" s="153">
        <v>41207</v>
      </c>
      <c r="B208" s="154">
        <v>2.56</v>
      </c>
      <c r="C208" s="153">
        <v>41207</v>
      </c>
      <c r="D208" s="154">
        <v>2.6</v>
      </c>
      <c r="E208" s="154" t="s">
        <v>183</v>
      </c>
    </row>
    <row r="209" spans="1:5">
      <c r="A209" s="153">
        <v>41208</v>
      </c>
      <c r="B209" s="154">
        <v>2.4900000000000002</v>
      </c>
      <c r="C209" s="153">
        <v>41208</v>
      </c>
      <c r="D209" s="154">
        <v>2.5299999999999998</v>
      </c>
      <c r="E209" s="154" t="s">
        <v>183</v>
      </c>
    </row>
    <row r="210" spans="1:5">
      <c r="A210" s="153">
        <v>41211</v>
      </c>
      <c r="B210" s="154">
        <v>2.44</v>
      </c>
      <c r="C210" s="153">
        <v>41211</v>
      </c>
      <c r="D210" s="154">
        <v>2.48</v>
      </c>
      <c r="E210" s="154" t="s">
        <v>183</v>
      </c>
    </row>
    <row r="211" spans="1:5">
      <c r="A211" s="153">
        <v>41213</v>
      </c>
      <c r="B211" s="154">
        <v>2.42</v>
      </c>
      <c r="C211" s="153">
        <v>41213</v>
      </c>
      <c r="D211" s="154">
        <v>2.46</v>
      </c>
      <c r="E211" s="154" t="s">
        <v>183</v>
      </c>
    </row>
    <row r="212" spans="1:5">
      <c r="A212" s="153">
        <v>41214</v>
      </c>
      <c r="B212" s="154">
        <v>2.46</v>
      </c>
      <c r="C212" s="153">
        <v>41214</v>
      </c>
      <c r="D212" s="154">
        <v>2.5</v>
      </c>
      <c r="E212" s="154" t="s">
        <v>183</v>
      </c>
    </row>
    <row r="213" spans="1:5">
      <c r="A213" s="153">
        <v>41215</v>
      </c>
      <c r="B213" s="154">
        <v>2.4700000000000002</v>
      </c>
      <c r="C213" s="153">
        <v>41215</v>
      </c>
      <c r="D213" s="154">
        <v>2.5099999999999998</v>
      </c>
      <c r="E213" s="154" t="s">
        <v>183</v>
      </c>
    </row>
    <row r="214" spans="1:5">
      <c r="A214" s="153">
        <v>41218</v>
      </c>
      <c r="B214" s="154">
        <v>2.44</v>
      </c>
      <c r="C214" s="153">
        <v>41218</v>
      </c>
      <c r="D214" s="154">
        <v>2.4700000000000002</v>
      </c>
      <c r="E214" s="154" t="s">
        <v>183</v>
      </c>
    </row>
    <row r="215" spans="1:5">
      <c r="A215" s="153">
        <v>41219</v>
      </c>
      <c r="B215" s="154">
        <v>2.4900000000000002</v>
      </c>
      <c r="C215" s="153">
        <v>41219</v>
      </c>
      <c r="D215" s="154">
        <v>2.52</v>
      </c>
      <c r="E215" s="154" t="s">
        <v>183</v>
      </c>
    </row>
    <row r="216" spans="1:5">
      <c r="A216" s="153">
        <v>41220</v>
      </c>
      <c r="B216" s="154">
        <v>2.39</v>
      </c>
      <c r="C216" s="153">
        <v>41220</v>
      </c>
      <c r="D216" s="154">
        <v>2.42</v>
      </c>
      <c r="E216" s="154" t="s">
        <v>183</v>
      </c>
    </row>
    <row r="217" spans="1:5">
      <c r="A217" s="153">
        <v>41221</v>
      </c>
      <c r="B217" s="154">
        <v>2.3199999999999998</v>
      </c>
      <c r="C217" s="153">
        <v>41221</v>
      </c>
      <c r="D217" s="154">
        <v>2.35</v>
      </c>
      <c r="E217" s="154" t="s">
        <v>183</v>
      </c>
    </row>
    <row r="218" spans="1:5">
      <c r="A218" s="153">
        <v>41222</v>
      </c>
      <c r="B218" s="154">
        <v>2.31</v>
      </c>
      <c r="C218" s="153">
        <v>41222</v>
      </c>
      <c r="D218" s="154">
        <v>2.34</v>
      </c>
      <c r="E218" s="154" t="s">
        <v>183</v>
      </c>
    </row>
    <row r="219" spans="1:5">
      <c r="A219" s="153">
        <v>41226</v>
      </c>
      <c r="B219" s="154">
        <v>2.2799999999999998</v>
      </c>
      <c r="C219" s="153">
        <v>41226</v>
      </c>
      <c r="D219" s="154">
        <v>2.31</v>
      </c>
      <c r="E219" s="154" t="s">
        <v>183</v>
      </c>
    </row>
    <row r="220" spans="1:5">
      <c r="A220" s="153">
        <v>41227</v>
      </c>
      <c r="B220" s="154">
        <v>2.2799999999999998</v>
      </c>
      <c r="C220" s="153">
        <v>41227</v>
      </c>
      <c r="D220" s="154">
        <v>2.31</v>
      </c>
      <c r="E220" s="154" t="s">
        <v>183</v>
      </c>
    </row>
    <row r="221" spans="1:5">
      <c r="A221" s="153">
        <v>41228</v>
      </c>
      <c r="B221" s="154">
        <v>2.2799999999999998</v>
      </c>
      <c r="C221" s="153">
        <v>41228</v>
      </c>
      <c r="D221" s="154">
        <v>2.2999999999999998</v>
      </c>
      <c r="E221" s="154" t="s">
        <v>183</v>
      </c>
    </row>
    <row r="222" spans="1:5">
      <c r="A222" s="153">
        <v>41229</v>
      </c>
      <c r="B222" s="154">
        <v>2.31</v>
      </c>
      <c r="C222" s="153">
        <v>41229</v>
      </c>
      <c r="D222" s="154">
        <v>2.31</v>
      </c>
      <c r="E222" s="154" t="s">
        <v>183</v>
      </c>
    </row>
    <row r="223" spans="1:5">
      <c r="A223" s="153">
        <v>41232</v>
      </c>
      <c r="B223" s="154">
        <v>2.35</v>
      </c>
      <c r="C223" s="153">
        <v>41232</v>
      </c>
      <c r="D223" s="154">
        <v>2.34</v>
      </c>
      <c r="E223" s="154" t="s">
        <v>183</v>
      </c>
    </row>
    <row r="224" spans="1:5">
      <c r="A224" s="153">
        <v>41233</v>
      </c>
      <c r="B224" s="154">
        <v>2.4</v>
      </c>
      <c r="C224" s="153">
        <v>41233</v>
      </c>
      <c r="D224" s="154">
        <v>2.4</v>
      </c>
      <c r="E224" s="154" t="s">
        <v>183</v>
      </c>
    </row>
    <row r="225" spans="1:5">
      <c r="A225" s="153">
        <v>41234</v>
      </c>
      <c r="B225" s="154">
        <v>2.42</v>
      </c>
      <c r="C225" s="153">
        <v>41234</v>
      </c>
      <c r="D225" s="154">
        <v>2.42</v>
      </c>
      <c r="E225" s="154" t="s">
        <v>183</v>
      </c>
    </row>
    <row r="226" spans="1:5">
      <c r="A226" s="153">
        <v>41236</v>
      </c>
      <c r="B226" s="154">
        <v>2.42</v>
      </c>
      <c r="C226" s="153">
        <v>41236</v>
      </c>
      <c r="D226" s="154">
        <v>2.42</v>
      </c>
      <c r="E226" s="154" t="s">
        <v>183</v>
      </c>
    </row>
    <row r="227" spans="1:5">
      <c r="A227" s="153">
        <v>41239</v>
      </c>
      <c r="B227" s="154">
        <v>2.39</v>
      </c>
      <c r="C227" s="153">
        <v>41239</v>
      </c>
      <c r="D227" s="154">
        <v>2.39</v>
      </c>
      <c r="E227" s="154" t="s">
        <v>183</v>
      </c>
    </row>
    <row r="228" spans="1:5">
      <c r="A228" s="153">
        <v>41240</v>
      </c>
      <c r="B228" s="154">
        <v>2.38</v>
      </c>
      <c r="C228" s="153">
        <v>41240</v>
      </c>
      <c r="D228" s="154">
        <v>2.38</v>
      </c>
      <c r="E228" s="154" t="s">
        <v>183</v>
      </c>
    </row>
    <row r="229" spans="1:5">
      <c r="A229" s="153">
        <v>41241</v>
      </c>
      <c r="B229" s="154">
        <v>2.37</v>
      </c>
      <c r="C229" s="153">
        <v>41241</v>
      </c>
      <c r="D229" s="154">
        <v>2.36</v>
      </c>
      <c r="E229" s="154" t="s">
        <v>183</v>
      </c>
    </row>
    <row r="230" spans="1:5">
      <c r="A230" s="153">
        <v>41242</v>
      </c>
      <c r="B230" s="154">
        <v>2.37</v>
      </c>
      <c r="C230" s="153">
        <v>41242</v>
      </c>
      <c r="D230" s="154">
        <v>2.37</v>
      </c>
      <c r="E230" s="154" t="s">
        <v>183</v>
      </c>
    </row>
    <row r="231" spans="1:5">
      <c r="A231" s="153">
        <v>41243</v>
      </c>
      <c r="B231" s="154">
        <v>2.38</v>
      </c>
      <c r="C231" s="153">
        <v>41243</v>
      </c>
      <c r="D231" s="154">
        <v>2.37</v>
      </c>
      <c r="E231" s="154" t="s">
        <v>183</v>
      </c>
    </row>
    <row r="232" spans="1:5">
      <c r="A232" s="153">
        <v>41246</v>
      </c>
      <c r="B232" s="154">
        <v>2.38</v>
      </c>
      <c r="C232" s="153">
        <v>41246</v>
      </c>
      <c r="D232" s="154">
        <v>2.37</v>
      </c>
      <c r="E232" s="154" t="s">
        <v>183</v>
      </c>
    </row>
    <row r="233" spans="1:5">
      <c r="A233" s="153">
        <v>41247</v>
      </c>
      <c r="B233" s="154">
        <v>2.36</v>
      </c>
      <c r="C233" s="153">
        <v>41247</v>
      </c>
      <c r="D233" s="154">
        <v>2.36</v>
      </c>
      <c r="E233" s="154" t="s">
        <v>183</v>
      </c>
    </row>
    <row r="234" spans="1:5">
      <c r="A234" s="153">
        <v>41248</v>
      </c>
      <c r="B234" s="154">
        <v>2.35</v>
      </c>
      <c r="C234" s="153">
        <v>41248</v>
      </c>
      <c r="D234" s="154">
        <v>2.35</v>
      </c>
      <c r="E234" s="154" t="s">
        <v>183</v>
      </c>
    </row>
    <row r="235" spans="1:5">
      <c r="A235" s="153">
        <v>41249</v>
      </c>
      <c r="B235" s="154">
        <v>2.34</v>
      </c>
      <c r="C235" s="153">
        <v>41249</v>
      </c>
      <c r="D235" s="154">
        <v>2.33</v>
      </c>
      <c r="E235" s="154" t="s">
        <v>183</v>
      </c>
    </row>
    <row r="236" spans="1:5">
      <c r="A236" s="153">
        <v>41250</v>
      </c>
      <c r="B236" s="154">
        <v>2.39</v>
      </c>
      <c r="C236" s="153">
        <v>41250</v>
      </c>
      <c r="D236" s="154">
        <v>2.39</v>
      </c>
      <c r="E236" s="154" t="s">
        <v>183</v>
      </c>
    </row>
    <row r="237" spans="1:5">
      <c r="A237" s="153">
        <v>41253</v>
      </c>
      <c r="B237" s="154">
        <v>2.38</v>
      </c>
      <c r="C237" s="153">
        <v>41253</v>
      </c>
      <c r="D237" s="154">
        <v>2.38</v>
      </c>
      <c r="E237" s="154" t="s">
        <v>183</v>
      </c>
    </row>
    <row r="238" spans="1:5">
      <c r="A238" s="153">
        <v>41254</v>
      </c>
      <c r="B238" s="154">
        <v>2.41</v>
      </c>
      <c r="C238" s="153">
        <v>41254</v>
      </c>
      <c r="D238" s="154">
        <v>2.41</v>
      </c>
      <c r="E238" s="154" t="s">
        <v>183</v>
      </c>
    </row>
    <row r="239" spans="1:5">
      <c r="A239" s="153">
        <v>41255</v>
      </c>
      <c r="B239" s="154">
        <v>2.4700000000000002</v>
      </c>
      <c r="C239" s="153">
        <v>41255</v>
      </c>
      <c r="D239" s="154">
        <v>2.48</v>
      </c>
      <c r="E239" s="154" t="s">
        <v>183</v>
      </c>
    </row>
    <row r="240" spans="1:5">
      <c r="A240" s="153">
        <v>41256</v>
      </c>
      <c r="B240" s="154">
        <v>2.48</v>
      </c>
      <c r="C240" s="153">
        <v>41256</v>
      </c>
      <c r="D240" s="154">
        <v>2.4900000000000002</v>
      </c>
      <c r="E240" s="154" t="s">
        <v>183</v>
      </c>
    </row>
    <row r="241" spans="1:5">
      <c r="A241" s="153">
        <v>41257</v>
      </c>
      <c r="B241" s="154">
        <v>2.4500000000000002</v>
      </c>
      <c r="C241" s="153">
        <v>41257</v>
      </c>
      <c r="D241" s="154">
        <v>2.46</v>
      </c>
      <c r="E241" s="154" t="s">
        <v>183</v>
      </c>
    </row>
    <row r="242" spans="1:5">
      <c r="A242" s="153">
        <v>41260</v>
      </c>
      <c r="B242" s="154">
        <v>2.52</v>
      </c>
      <c r="C242" s="153">
        <v>41260</v>
      </c>
      <c r="D242" s="154">
        <v>2.5299999999999998</v>
      </c>
      <c r="E242" s="154" t="s">
        <v>183</v>
      </c>
    </row>
    <row r="243" spans="1:5">
      <c r="A243" s="153">
        <v>41261</v>
      </c>
      <c r="B243" s="154">
        <v>2.58</v>
      </c>
      <c r="C243" s="153">
        <v>41261</v>
      </c>
      <c r="D243" s="154">
        <v>2.59</v>
      </c>
      <c r="E243" s="154" t="s">
        <v>183</v>
      </c>
    </row>
    <row r="244" spans="1:5">
      <c r="A244" s="153">
        <v>41262</v>
      </c>
      <c r="B244" s="154">
        <v>2.57</v>
      </c>
      <c r="C244" s="153">
        <v>41262</v>
      </c>
      <c r="D244" s="154">
        <v>2.58</v>
      </c>
      <c r="E244" s="154" t="s">
        <v>183</v>
      </c>
    </row>
    <row r="245" spans="1:5">
      <c r="A245" s="153">
        <v>41263</v>
      </c>
      <c r="B245" s="154">
        <v>2.56</v>
      </c>
      <c r="C245" s="153">
        <v>41263</v>
      </c>
      <c r="D245" s="154">
        <v>2.57</v>
      </c>
      <c r="E245" s="154" t="s">
        <v>183</v>
      </c>
    </row>
    <row r="246" spans="1:5">
      <c r="A246" s="153">
        <v>41264</v>
      </c>
      <c r="B246" s="154">
        <v>2.5099999999999998</v>
      </c>
      <c r="C246" s="153">
        <v>41264</v>
      </c>
      <c r="D246" s="154">
        <v>2.52</v>
      </c>
      <c r="E246" s="154" t="s">
        <v>183</v>
      </c>
    </row>
    <row r="247" spans="1:5">
      <c r="A247" s="153">
        <v>41267</v>
      </c>
      <c r="B247" s="154">
        <v>2.52</v>
      </c>
      <c r="C247" s="153">
        <v>41267</v>
      </c>
      <c r="D247" s="154">
        <v>2.5299999999999998</v>
      </c>
      <c r="E247" s="154" t="s">
        <v>183</v>
      </c>
    </row>
    <row r="248" spans="1:5">
      <c r="A248" s="153">
        <v>41269</v>
      </c>
      <c r="B248" s="154">
        <v>2.5099999999999998</v>
      </c>
      <c r="C248" s="153">
        <v>41269</v>
      </c>
      <c r="D248" s="154">
        <v>2.52</v>
      </c>
      <c r="E248" s="154" t="s">
        <v>183</v>
      </c>
    </row>
    <row r="249" spans="1:5">
      <c r="A249" s="153">
        <v>41270</v>
      </c>
      <c r="B249" s="154">
        <v>2.4700000000000002</v>
      </c>
      <c r="C249" s="153">
        <v>41270</v>
      </c>
      <c r="D249" s="154">
        <v>2.48</v>
      </c>
      <c r="E249" s="154" t="s">
        <v>183</v>
      </c>
    </row>
    <row r="250" spans="1:5">
      <c r="A250" s="153">
        <v>41271</v>
      </c>
      <c r="B250" s="154">
        <v>2.46</v>
      </c>
      <c r="C250" s="153">
        <v>41271</v>
      </c>
      <c r="D250" s="154">
        <v>2.4700000000000002</v>
      </c>
      <c r="E250" s="154" t="s">
        <v>183</v>
      </c>
    </row>
    <row r="251" spans="1:5">
      <c r="A251" s="153">
        <v>41274</v>
      </c>
      <c r="B251" s="154">
        <v>2.5299999999999998</v>
      </c>
      <c r="C251" s="153">
        <v>41274</v>
      </c>
      <c r="D251" s="154">
        <v>2.54</v>
      </c>
      <c r="E251" s="154" t="s">
        <v>183</v>
      </c>
    </row>
    <row r="252" spans="1:5">
      <c r="B252">
        <f>AVERAGE(B2:B251)</f>
        <v>2.5100399999999996</v>
      </c>
    </row>
  </sheetData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Q30"/>
  <sheetViews>
    <sheetView workbookViewId="0"/>
  </sheetViews>
  <sheetFormatPr defaultRowHeight="12.75"/>
  <cols>
    <col min="2" max="2" width="39.42578125" bestFit="1" customWidth="1"/>
    <col min="3" max="3" width="21" bestFit="1" customWidth="1"/>
    <col min="5" max="5" width="16" customWidth="1"/>
    <col min="6" max="6" width="10.28515625" bestFit="1" customWidth="1"/>
  </cols>
  <sheetData>
    <row r="3" spans="2:17"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  <c r="L3" t="s">
        <v>57</v>
      </c>
      <c r="M3" t="s">
        <v>58</v>
      </c>
      <c r="N3" t="s">
        <v>59</v>
      </c>
      <c r="O3" t="s">
        <v>60</v>
      </c>
      <c r="P3" t="s">
        <v>61</v>
      </c>
      <c r="Q3" t="s">
        <v>62</v>
      </c>
    </row>
    <row r="4" spans="2:17">
      <c r="B4" s="60" t="s">
        <v>48</v>
      </c>
      <c r="F4" s="143">
        <v>6054.51</v>
      </c>
    </row>
    <row r="5" spans="2:17">
      <c r="B5" s="60" t="s">
        <v>49</v>
      </c>
    </row>
    <row r="6" spans="2:17">
      <c r="B6" s="60" t="s">
        <v>34</v>
      </c>
      <c r="F6" s="143">
        <v>612.04999999999995</v>
      </c>
    </row>
    <row r="7" spans="2:17">
      <c r="B7" s="60" t="s">
        <v>21</v>
      </c>
      <c r="F7" s="143">
        <v>3367</v>
      </c>
    </row>
    <row r="8" spans="2:17">
      <c r="B8" s="60" t="s">
        <v>22</v>
      </c>
    </row>
    <row r="9" spans="2:17">
      <c r="B9" s="60" t="s">
        <v>5</v>
      </c>
    </row>
    <row r="10" spans="2:17">
      <c r="B10" s="60" t="s">
        <v>28</v>
      </c>
    </row>
    <row r="11" spans="2:17">
      <c r="B11" s="60" t="s">
        <v>29</v>
      </c>
    </row>
    <row r="12" spans="2:17">
      <c r="B12" s="60" t="s">
        <v>23</v>
      </c>
    </row>
    <row r="13" spans="2:17">
      <c r="B13" s="60" t="s">
        <v>24</v>
      </c>
    </row>
    <row r="14" spans="2:17">
      <c r="B14" s="60" t="s">
        <v>25</v>
      </c>
    </row>
    <row r="15" spans="2:17">
      <c r="B15" s="60" t="s">
        <v>26</v>
      </c>
    </row>
    <row r="17" spans="2:3">
      <c r="B17" s="215" t="s">
        <v>213</v>
      </c>
      <c r="C17" s="216" t="s">
        <v>214</v>
      </c>
    </row>
    <row r="18" spans="2:3">
      <c r="B18" s="215" t="s">
        <v>215</v>
      </c>
      <c r="C18" s="216" t="s">
        <v>216</v>
      </c>
    </row>
    <row r="19" spans="2:3">
      <c r="B19" s="215" t="s">
        <v>217</v>
      </c>
      <c r="C19" s="216" t="s">
        <v>218</v>
      </c>
    </row>
    <row r="20" spans="2:3">
      <c r="B20" s="215" t="s">
        <v>219</v>
      </c>
      <c r="C20" s="216" t="s">
        <v>2</v>
      </c>
    </row>
    <row r="21" spans="2:3">
      <c r="B21" s="215" t="s">
        <v>220</v>
      </c>
      <c r="C21" s="216" t="s">
        <v>221</v>
      </c>
    </row>
    <row r="22" spans="2:3">
      <c r="B22" s="215" t="s">
        <v>222</v>
      </c>
      <c r="C22" s="216"/>
    </row>
    <row r="23" spans="2:3">
      <c r="B23" s="215" t="s">
        <v>223</v>
      </c>
      <c r="C23" s="216" t="s">
        <v>224</v>
      </c>
    </row>
    <row r="24" spans="2:3">
      <c r="B24" s="215" t="s">
        <v>225</v>
      </c>
      <c r="C24" s="216" t="s">
        <v>226</v>
      </c>
    </row>
    <row r="25" spans="2:3">
      <c r="B25" s="215" t="s">
        <v>227</v>
      </c>
      <c r="C25" s="216" t="s">
        <v>226</v>
      </c>
    </row>
    <row r="26" spans="2:3">
      <c r="B26" s="215" t="s">
        <v>228</v>
      </c>
      <c r="C26" s="216" t="s">
        <v>229</v>
      </c>
    </row>
    <row r="27" spans="2:3">
      <c r="B27" s="215" t="s">
        <v>230</v>
      </c>
      <c r="C27" s="216" t="s">
        <v>226</v>
      </c>
    </row>
    <row r="28" spans="2:3">
      <c r="B28" s="215" t="s">
        <v>231</v>
      </c>
      <c r="C28" s="216" t="s">
        <v>226</v>
      </c>
    </row>
    <row r="29" spans="2:3">
      <c r="B29" s="215"/>
      <c r="C29" s="215"/>
    </row>
    <row r="30" spans="2:3">
      <c r="B30" s="215" t="s">
        <v>232</v>
      </c>
      <c r="C30" s="217" t="e">
        <f ca="1">_xll.Get_Balance(C$6,C$7,C$8,C$9,C$10,C$11,C$12,C$13,C$14,C$15,C$16,C$17)</f>
        <v>#NAME?</v>
      </c>
    </row>
  </sheetData>
  <phoneticPr fontId="7" type="noConversion"/>
  <dataValidations disablePrompts="1" count="1">
    <dataValidation type="list" allowBlank="1" showInputMessage="1" showErrorMessage="1" sqref="C18" xr:uid="{00000000-0002-0000-0600-000000000000}">
      <formula1>balanceType</formula1>
    </dataValidation>
  </dataValidation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71"/>
  <sheetViews>
    <sheetView workbookViewId="0"/>
  </sheetViews>
  <sheetFormatPr defaultRowHeight="12.75"/>
  <cols>
    <col min="3" max="3" width="11.5703125" bestFit="1" customWidth="1"/>
  </cols>
  <sheetData>
    <row r="1" spans="2:5">
      <c r="B1" t="s">
        <v>36</v>
      </c>
    </row>
    <row r="2" spans="2:5">
      <c r="B2" t="s">
        <v>35</v>
      </c>
    </row>
    <row r="3" spans="2:5">
      <c r="B3" s="11">
        <v>40547</v>
      </c>
      <c r="C3" s="12">
        <v>3.36</v>
      </c>
      <c r="E3" t="s">
        <v>37</v>
      </c>
    </row>
    <row r="4" spans="2:5">
      <c r="B4" s="13">
        <v>40548</v>
      </c>
      <c r="C4" s="9">
        <v>3.5</v>
      </c>
      <c r="E4" s="10">
        <v>40786</v>
      </c>
    </row>
    <row r="5" spans="2:5">
      <c r="B5" s="11">
        <v>40549</v>
      </c>
      <c r="C5" s="12">
        <v>3.44</v>
      </c>
    </row>
    <row r="6" spans="2:5">
      <c r="B6" s="13">
        <v>40550</v>
      </c>
      <c r="C6" s="9">
        <v>3.34</v>
      </c>
    </row>
    <row r="7" spans="2:5">
      <c r="B7" s="11">
        <v>40553</v>
      </c>
      <c r="C7" s="12">
        <v>3.32</v>
      </c>
    </row>
    <row r="8" spans="2:5">
      <c r="B8" s="13">
        <v>40554</v>
      </c>
      <c r="C8" s="9">
        <v>3.37</v>
      </c>
    </row>
    <row r="9" spans="2:5">
      <c r="B9" s="11">
        <v>40555</v>
      </c>
      <c r="C9" s="12">
        <v>3.4</v>
      </c>
    </row>
    <row r="10" spans="2:5">
      <c r="B10" s="13">
        <v>40556</v>
      </c>
      <c r="C10" s="9">
        <v>3.34</v>
      </c>
    </row>
    <row r="11" spans="2:5">
      <c r="B11" s="11">
        <v>40557</v>
      </c>
      <c r="C11" s="12">
        <v>3.35</v>
      </c>
    </row>
    <row r="12" spans="2:5">
      <c r="B12" s="13">
        <v>40561</v>
      </c>
      <c r="C12" s="9">
        <v>3.39</v>
      </c>
    </row>
    <row r="13" spans="2:5">
      <c r="B13" s="11">
        <v>40562</v>
      </c>
      <c r="C13" s="12">
        <v>3.37</v>
      </c>
    </row>
    <row r="14" spans="2:5">
      <c r="B14" s="13">
        <v>40563</v>
      </c>
      <c r="C14" s="9">
        <v>3.47</v>
      </c>
    </row>
    <row r="15" spans="2:5">
      <c r="B15" s="11">
        <v>40564</v>
      </c>
      <c r="C15" s="12">
        <v>3.44</v>
      </c>
    </row>
    <row r="16" spans="2:5">
      <c r="B16" s="13">
        <v>40567</v>
      </c>
      <c r="C16" s="9">
        <v>3.43</v>
      </c>
    </row>
    <row r="17" spans="2:3">
      <c r="B17" s="11">
        <v>40568</v>
      </c>
      <c r="C17" s="12">
        <v>3.35</v>
      </c>
    </row>
    <row r="18" spans="2:3">
      <c r="B18" s="13">
        <v>40569</v>
      </c>
      <c r="C18" s="9">
        <v>3.45</v>
      </c>
    </row>
    <row r="19" spans="2:3">
      <c r="B19" s="11">
        <v>40570</v>
      </c>
      <c r="C19" s="12">
        <v>3.42</v>
      </c>
    </row>
    <row r="20" spans="2:3">
      <c r="B20" s="13">
        <v>40571</v>
      </c>
      <c r="C20" s="9">
        <v>3.36</v>
      </c>
    </row>
    <row r="21" spans="2:3">
      <c r="B21" s="11">
        <v>40574</v>
      </c>
      <c r="C21" s="12">
        <v>3.42</v>
      </c>
    </row>
    <row r="22" spans="2:3">
      <c r="B22" s="13">
        <v>40575</v>
      </c>
      <c r="C22" s="9">
        <v>3.48</v>
      </c>
    </row>
    <row r="23" spans="2:3">
      <c r="B23" s="11">
        <v>40576</v>
      </c>
      <c r="C23" s="12">
        <v>3.52</v>
      </c>
    </row>
    <row r="24" spans="2:3">
      <c r="B24" s="13">
        <v>40577</v>
      </c>
      <c r="C24" s="9">
        <v>3.58</v>
      </c>
    </row>
    <row r="25" spans="2:3">
      <c r="B25" s="11">
        <v>40578</v>
      </c>
      <c r="C25" s="12">
        <v>3.68</v>
      </c>
    </row>
    <row r="26" spans="2:3">
      <c r="B26" s="13">
        <v>40581</v>
      </c>
      <c r="C26" s="9">
        <v>3.68</v>
      </c>
    </row>
    <row r="27" spans="2:3">
      <c r="B27" s="11">
        <v>40582</v>
      </c>
      <c r="C27" s="12">
        <v>3.75</v>
      </c>
    </row>
    <row r="28" spans="2:3">
      <c r="B28" s="13">
        <v>40583</v>
      </c>
      <c r="C28" s="9">
        <v>3.65</v>
      </c>
    </row>
    <row r="29" spans="2:3">
      <c r="B29" s="11">
        <v>40584</v>
      </c>
      <c r="C29" s="12">
        <v>3.7</v>
      </c>
    </row>
    <row r="30" spans="2:3">
      <c r="B30" s="13">
        <v>40585</v>
      </c>
      <c r="C30" s="9">
        <v>3.64</v>
      </c>
    </row>
    <row r="31" spans="2:3">
      <c r="B31" s="11">
        <v>40588</v>
      </c>
      <c r="C31" s="12">
        <v>3.62</v>
      </c>
    </row>
    <row r="32" spans="2:3">
      <c r="B32" s="13">
        <v>40589</v>
      </c>
      <c r="C32" s="9">
        <v>3.61</v>
      </c>
    </row>
    <row r="33" spans="2:3">
      <c r="B33" s="11">
        <v>40590</v>
      </c>
      <c r="C33" s="12">
        <v>3.62</v>
      </c>
    </row>
    <row r="34" spans="2:3">
      <c r="B34" s="13">
        <v>40591</v>
      </c>
      <c r="C34" s="9">
        <v>3.58</v>
      </c>
    </row>
    <row r="35" spans="2:3">
      <c r="B35" s="11">
        <v>40592</v>
      </c>
      <c r="C35" s="12">
        <v>3.59</v>
      </c>
    </row>
    <row r="36" spans="2:3">
      <c r="B36" s="13">
        <v>40596</v>
      </c>
      <c r="C36" s="9">
        <v>3.46</v>
      </c>
    </row>
    <row r="37" spans="2:3">
      <c r="B37" s="11">
        <v>40597</v>
      </c>
      <c r="C37" s="12">
        <v>3.49</v>
      </c>
    </row>
    <row r="38" spans="2:3">
      <c r="B38" s="13">
        <v>40598</v>
      </c>
      <c r="C38" s="9">
        <v>3.46</v>
      </c>
    </row>
    <row r="39" spans="2:3">
      <c r="B39" s="11">
        <v>40599</v>
      </c>
      <c r="C39" s="12">
        <v>3.42</v>
      </c>
    </row>
    <row r="40" spans="2:3">
      <c r="B40" s="13">
        <v>40602</v>
      </c>
      <c r="C40" s="9">
        <v>3.42</v>
      </c>
    </row>
    <row r="41" spans="2:3">
      <c r="B41" s="11">
        <v>40603</v>
      </c>
      <c r="C41" s="12">
        <v>3.41</v>
      </c>
    </row>
    <row r="42" spans="2:3">
      <c r="B42" s="13">
        <v>40604</v>
      </c>
      <c r="C42" s="9">
        <v>3.46</v>
      </c>
    </row>
    <row r="43" spans="2:3">
      <c r="B43" s="11">
        <v>40605</v>
      </c>
      <c r="C43" s="12">
        <v>3.58</v>
      </c>
    </row>
    <row r="44" spans="2:3">
      <c r="B44" s="13">
        <v>40606</v>
      </c>
      <c r="C44" s="9">
        <v>3.49</v>
      </c>
    </row>
    <row r="45" spans="2:3">
      <c r="B45" s="11">
        <v>40609</v>
      </c>
      <c r="C45" s="12">
        <v>3.51</v>
      </c>
    </row>
    <row r="46" spans="2:3">
      <c r="B46" s="13">
        <v>40610</v>
      </c>
      <c r="C46" s="9">
        <v>3.56</v>
      </c>
    </row>
    <row r="47" spans="2:3">
      <c r="B47" s="11">
        <v>40611</v>
      </c>
      <c r="C47" s="12">
        <v>3.48</v>
      </c>
    </row>
    <row r="48" spans="2:3">
      <c r="B48" s="13">
        <v>40612</v>
      </c>
      <c r="C48" s="9">
        <v>3.37</v>
      </c>
    </row>
    <row r="49" spans="2:3">
      <c r="B49" s="11">
        <v>40613</v>
      </c>
      <c r="C49" s="12">
        <v>3.4</v>
      </c>
    </row>
    <row r="50" spans="2:3">
      <c r="B50" s="13">
        <v>40616</v>
      </c>
      <c r="C50" s="9">
        <v>3.36</v>
      </c>
    </row>
    <row r="51" spans="2:3">
      <c r="B51" s="11">
        <v>40617</v>
      </c>
      <c r="C51" s="12">
        <v>3.33</v>
      </c>
    </row>
    <row r="52" spans="2:3">
      <c r="B52" s="13">
        <v>40618</v>
      </c>
      <c r="C52" s="9">
        <v>3.22</v>
      </c>
    </row>
    <row r="53" spans="2:3">
      <c r="B53" s="11">
        <v>40619</v>
      </c>
      <c r="C53" s="12">
        <v>3.25</v>
      </c>
    </row>
    <row r="54" spans="2:3">
      <c r="B54" s="13">
        <v>40620</v>
      </c>
      <c r="C54" s="9">
        <v>3.28</v>
      </c>
    </row>
    <row r="55" spans="2:3">
      <c r="B55" s="11">
        <v>40623</v>
      </c>
      <c r="C55" s="12">
        <v>3.34</v>
      </c>
    </row>
    <row r="56" spans="2:3">
      <c r="B56" s="13">
        <v>40624</v>
      </c>
      <c r="C56" s="9">
        <v>3.34</v>
      </c>
    </row>
    <row r="57" spans="2:3">
      <c r="B57" s="11">
        <v>40625</v>
      </c>
      <c r="C57" s="12">
        <v>3.36</v>
      </c>
    </row>
    <row r="58" spans="2:3">
      <c r="B58" s="13">
        <v>40626</v>
      </c>
      <c r="C58" s="9">
        <v>3.42</v>
      </c>
    </row>
    <row r="59" spans="2:3">
      <c r="B59" s="11">
        <v>40627</v>
      </c>
      <c r="C59" s="12">
        <v>3.46</v>
      </c>
    </row>
    <row r="60" spans="2:3">
      <c r="B60" s="13">
        <v>40630</v>
      </c>
      <c r="C60" s="9">
        <v>3.47</v>
      </c>
    </row>
    <row r="61" spans="2:3">
      <c r="B61" s="11">
        <v>40631</v>
      </c>
      <c r="C61" s="12">
        <v>3.5</v>
      </c>
    </row>
    <row r="62" spans="2:3">
      <c r="B62" s="13">
        <v>40632</v>
      </c>
      <c r="C62" s="9">
        <v>3.47</v>
      </c>
    </row>
    <row r="63" spans="2:3">
      <c r="B63" s="11">
        <v>40633</v>
      </c>
      <c r="C63" s="12">
        <v>3.47</v>
      </c>
    </row>
    <row r="64" spans="2:3">
      <c r="B64" s="13">
        <v>40634</v>
      </c>
      <c r="C64" s="9">
        <v>3.46</v>
      </c>
    </row>
    <row r="65" spans="2:3">
      <c r="B65" s="11">
        <v>40637</v>
      </c>
      <c r="C65" s="12">
        <v>3.45</v>
      </c>
    </row>
    <row r="66" spans="2:3">
      <c r="B66" s="13">
        <v>40638</v>
      </c>
      <c r="C66" s="9">
        <v>3.5</v>
      </c>
    </row>
    <row r="67" spans="2:3">
      <c r="B67" s="11">
        <v>40639</v>
      </c>
      <c r="C67" s="12">
        <v>3.56</v>
      </c>
    </row>
    <row r="68" spans="2:3">
      <c r="B68" s="13">
        <v>40640</v>
      </c>
      <c r="C68" s="9">
        <v>3.58</v>
      </c>
    </row>
    <row r="69" spans="2:3">
      <c r="B69" s="11">
        <v>40641</v>
      </c>
      <c r="C69" s="12">
        <v>3.59</v>
      </c>
    </row>
    <row r="70" spans="2:3">
      <c r="B70" s="13">
        <v>40644</v>
      </c>
      <c r="C70" s="9">
        <v>3.59</v>
      </c>
    </row>
    <row r="71" spans="2:3">
      <c r="B71" s="11">
        <v>40645</v>
      </c>
      <c r="C71" s="12">
        <v>3.52</v>
      </c>
    </row>
    <row r="72" spans="2:3">
      <c r="B72" s="13">
        <v>40646</v>
      </c>
      <c r="C72" s="9">
        <v>3.49</v>
      </c>
    </row>
    <row r="73" spans="2:3">
      <c r="B73" s="11">
        <v>40647</v>
      </c>
      <c r="C73" s="12">
        <v>3.51</v>
      </c>
    </row>
    <row r="74" spans="2:3">
      <c r="B74" s="13">
        <v>40648</v>
      </c>
      <c r="C74" s="9">
        <v>3.43</v>
      </c>
    </row>
    <row r="75" spans="2:3">
      <c r="B75" s="11">
        <v>40651</v>
      </c>
      <c r="C75" s="12">
        <v>3.4</v>
      </c>
    </row>
    <row r="76" spans="2:3">
      <c r="B76" s="13">
        <v>40652</v>
      </c>
      <c r="C76" s="9">
        <v>3.39</v>
      </c>
    </row>
    <row r="77" spans="2:3">
      <c r="B77" s="11">
        <v>40653</v>
      </c>
      <c r="C77" s="12">
        <v>3.43</v>
      </c>
    </row>
    <row r="78" spans="2:3">
      <c r="B78" s="13">
        <v>40654</v>
      </c>
      <c r="C78" s="9">
        <v>3.42</v>
      </c>
    </row>
    <row r="79" spans="2:3">
      <c r="B79" s="11">
        <v>40658</v>
      </c>
      <c r="C79" s="12">
        <v>3.39</v>
      </c>
    </row>
    <row r="80" spans="2:3">
      <c r="B80" s="13">
        <v>40659</v>
      </c>
      <c r="C80" s="9">
        <v>3.34</v>
      </c>
    </row>
    <row r="81" spans="2:3">
      <c r="B81" s="11">
        <v>40660</v>
      </c>
      <c r="C81" s="12">
        <v>3.39</v>
      </c>
    </row>
    <row r="82" spans="2:3">
      <c r="B82" s="13">
        <v>40661</v>
      </c>
      <c r="C82" s="9">
        <v>3.34</v>
      </c>
    </row>
    <row r="83" spans="2:3">
      <c r="B83" s="11">
        <v>40662</v>
      </c>
      <c r="C83" s="12">
        <v>3.32</v>
      </c>
    </row>
    <row r="84" spans="2:3">
      <c r="B84" s="13">
        <v>40665</v>
      </c>
      <c r="C84" s="9">
        <v>3.31</v>
      </c>
    </row>
    <row r="85" spans="2:3">
      <c r="B85" s="11">
        <v>40666</v>
      </c>
      <c r="C85" s="12">
        <v>3.28</v>
      </c>
    </row>
    <row r="86" spans="2:3">
      <c r="B86" s="13">
        <v>40667</v>
      </c>
      <c r="C86" s="9">
        <v>3.25</v>
      </c>
    </row>
    <row r="87" spans="2:3">
      <c r="B87" s="11">
        <v>40668</v>
      </c>
      <c r="C87" s="12">
        <v>3.18</v>
      </c>
    </row>
    <row r="88" spans="2:3">
      <c r="B88" s="13">
        <v>40669</v>
      </c>
      <c r="C88" s="9">
        <v>3.19</v>
      </c>
    </row>
    <row r="89" spans="2:3">
      <c r="B89" s="11">
        <v>40672</v>
      </c>
      <c r="C89" s="12">
        <v>3.17</v>
      </c>
    </row>
    <row r="90" spans="2:3">
      <c r="B90" s="13">
        <v>40673</v>
      </c>
      <c r="C90" s="9">
        <v>3.23</v>
      </c>
    </row>
    <row r="91" spans="2:3">
      <c r="B91" s="11">
        <v>40674</v>
      </c>
      <c r="C91" s="12">
        <v>3.19</v>
      </c>
    </row>
    <row r="92" spans="2:3">
      <c r="B92" s="13">
        <v>40675</v>
      </c>
      <c r="C92" s="9">
        <v>3.22</v>
      </c>
    </row>
    <row r="93" spans="2:3">
      <c r="B93" s="11">
        <v>40676</v>
      </c>
      <c r="C93" s="12">
        <v>3.18</v>
      </c>
    </row>
    <row r="94" spans="2:3">
      <c r="B94" s="13">
        <v>40679</v>
      </c>
      <c r="C94" s="9">
        <v>3.15</v>
      </c>
    </row>
    <row r="95" spans="2:3">
      <c r="B95" s="11">
        <v>40680</v>
      </c>
      <c r="C95" s="12">
        <v>3.12</v>
      </c>
    </row>
    <row r="96" spans="2:3">
      <c r="B96" s="13">
        <v>40681</v>
      </c>
      <c r="C96" s="9">
        <v>3.18</v>
      </c>
    </row>
    <row r="97" spans="2:3">
      <c r="B97" s="11">
        <v>40682</v>
      </c>
      <c r="C97" s="12">
        <v>3.17</v>
      </c>
    </row>
    <row r="98" spans="2:3">
      <c r="B98" s="13">
        <v>40683</v>
      </c>
      <c r="C98" s="9">
        <v>3.15</v>
      </c>
    </row>
    <row r="99" spans="2:3">
      <c r="B99" s="11">
        <v>40686</v>
      </c>
      <c r="C99" s="12">
        <v>3.13</v>
      </c>
    </row>
    <row r="100" spans="2:3">
      <c r="B100" s="13">
        <v>40687</v>
      </c>
      <c r="C100" s="9">
        <v>3.12</v>
      </c>
    </row>
    <row r="101" spans="2:3">
      <c r="B101" s="11">
        <v>40688</v>
      </c>
      <c r="C101" s="12">
        <v>3.13</v>
      </c>
    </row>
    <row r="102" spans="2:3">
      <c r="B102" s="13">
        <v>40689</v>
      </c>
      <c r="C102" s="9">
        <v>3.07</v>
      </c>
    </row>
    <row r="103" spans="2:3">
      <c r="B103" s="11">
        <v>40690</v>
      </c>
      <c r="C103" s="12">
        <v>3.07</v>
      </c>
    </row>
    <row r="104" spans="2:3">
      <c r="B104" s="13">
        <v>40694</v>
      </c>
      <c r="C104" s="9">
        <v>3.05</v>
      </c>
    </row>
    <row r="105" spans="2:3">
      <c r="B105" s="11">
        <v>40695</v>
      </c>
      <c r="C105" s="12">
        <v>2.96</v>
      </c>
    </row>
    <row r="106" spans="2:3">
      <c r="B106" s="13">
        <v>40696</v>
      </c>
      <c r="C106" s="9">
        <v>3.04</v>
      </c>
    </row>
    <row r="107" spans="2:3">
      <c r="B107" s="11">
        <v>40697</v>
      </c>
      <c r="C107" s="12">
        <v>2.99</v>
      </c>
    </row>
    <row r="108" spans="2:3">
      <c r="B108" s="13">
        <v>40700</v>
      </c>
      <c r="C108" s="9">
        <v>3.01</v>
      </c>
    </row>
    <row r="109" spans="2:3">
      <c r="B109" s="11">
        <v>40701</v>
      </c>
      <c r="C109" s="12">
        <v>3.01</v>
      </c>
    </row>
    <row r="110" spans="2:3">
      <c r="B110" s="13">
        <v>40702</v>
      </c>
      <c r="C110" s="9">
        <v>2.98</v>
      </c>
    </row>
    <row r="111" spans="2:3">
      <c r="B111" s="11">
        <v>40703</v>
      </c>
      <c r="C111" s="12">
        <v>3.01</v>
      </c>
    </row>
    <row r="112" spans="2:3">
      <c r="B112" s="13">
        <v>40704</v>
      </c>
      <c r="C112" s="9">
        <v>2.99</v>
      </c>
    </row>
    <row r="113" spans="2:3">
      <c r="B113" s="11">
        <v>40707</v>
      </c>
      <c r="C113" s="12">
        <v>3</v>
      </c>
    </row>
    <row r="114" spans="2:3">
      <c r="B114" s="13">
        <v>40708</v>
      </c>
      <c r="C114" s="9">
        <v>3.11</v>
      </c>
    </row>
    <row r="115" spans="2:3">
      <c r="B115" s="11">
        <v>40709</v>
      </c>
      <c r="C115" s="12">
        <v>2.98</v>
      </c>
    </row>
    <row r="116" spans="2:3">
      <c r="B116" s="13">
        <v>40710</v>
      </c>
      <c r="C116" s="9">
        <v>2.93</v>
      </c>
    </row>
    <row r="117" spans="2:3">
      <c r="B117" s="11">
        <v>40711</v>
      </c>
      <c r="C117" s="12">
        <v>2.94</v>
      </c>
    </row>
    <row r="118" spans="2:3">
      <c r="B118" s="13">
        <v>40714</v>
      </c>
      <c r="C118" s="9">
        <v>2.97</v>
      </c>
    </row>
    <row r="119" spans="2:3">
      <c r="B119" s="11">
        <v>40715</v>
      </c>
      <c r="C119" s="12">
        <v>2.99</v>
      </c>
    </row>
    <row r="120" spans="2:3">
      <c r="B120" s="13">
        <v>40716</v>
      </c>
      <c r="C120" s="9">
        <v>3.01</v>
      </c>
    </row>
    <row r="121" spans="2:3">
      <c r="B121" s="11">
        <v>40717</v>
      </c>
      <c r="C121" s="12">
        <v>2.93</v>
      </c>
    </row>
    <row r="122" spans="2:3">
      <c r="B122" s="13">
        <v>40718</v>
      </c>
      <c r="C122" s="9">
        <v>2.88</v>
      </c>
    </row>
    <row r="123" spans="2:3">
      <c r="B123" s="11">
        <v>40721</v>
      </c>
      <c r="C123" s="12">
        <v>2.95</v>
      </c>
    </row>
    <row r="124" spans="2:3">
      <c r="B124" s="13">
        <v>40722</v>
      </c>
      <c r="C124" s="9">
        <v>3.05</v>
      </c>
    </row>
    <row r="125" spans="2:3">
      <c r="B125" s="11">
        <v>40723</v>
      </c>
      <c r="C125" s="12">
        <v>3.14</v>
      </c>
    </row>
    <row r="126" spans="2:3">
      <c r="B126" s="13">
        <v>40724</v>
      </c>
      <c r="C126" s="9">
        <v>3.18</v>
      </c>
    </row>
    <row r="127" spans="2:3">
      <c r="B127" s="11">
        <v>40725</v>
      </c>
      <c r="C127" s="12">
        <v>3.22</v>
      </c>
    </row>
    <row r="128" spans="2:3">
      <c r="B128" s="13">
        <v>40729</v>
      </c>
      <c r="C128" s="9">
        <v>3.16</v>
      </c>
    </row>
    <row r="129" spans="2:3">
      <c r="B129" s="11">
        <v>40730</v>
      </c>
      <c r="C129" s="12">
        <v>3.12</v>
      </c>
    </row>
    <row r="130" spans="2:3">
      <c r="B130" s="13">
        <v>40731</v>
      </c>
      <c r="C130" s="9">
        <v>3.17</v>
      </c>
    </row>
    <row r="131" spans="2:3">
      <c r="B131" s="11">
        <v>40732</v>
      </c>
      <c r="C131" s="12">
        <v>3.03</v>
      </c>
    </row>
    <row r="132" spans="2:3">
      <c r="B132" s="13">
        <v>40735</v>
      </c>
      <c r="C132" s="9">
        <v>2.94</v>
      </c>
    </row>
    <row r="133" spans="2:3">
      <c r="B133" s="11">
        <v>40736</v>
      </c>
      <c r="C133" s="12">
        <v>2.92</v>
      </c>
    </row>
    <row r="134" spans="2:3">
      <c r="B134" s="13">
        <v>40737</v>
      </c>
      <c r="C134" s="9">
        <v>2.92</v>
      </c>
    </row>
    <row r="135" spans="2:3">
      <c r="B135" s="11">
        <v>40738</v>
      </c>
      <c r="C135" s="12">
        <v>2.98</v>
      </c>
    </row>
    <row r="136" spans="2:3">
      <c r="B136" s="13">
        <v>40739</v>
      </c>
      <c r="C136" s="9">
        <v>2.94</v>
      </c>
    </row>
    <row r="137" spans="2:3">
      <c r="B137" s="11">
        <v>40742</v>
      </c>
      <c r="C137" s="12">
        <v>2.94</v>
      </c>
    </row>
    <row r="138" spans="2:3">
      <c r="B138" s="13">
        <v>40743</v>
      </c>
      <c r="C138" s="9">
        <v>2.91</v>
      </c>
    </row>
    <row r="139" spans="2:3">
      <c r="B139" s="11">
        <v>40744</v>
      </c>
      <c r="C139" s="12">
        <v>2.96</v>
      </c>
    </row>
    <row r="140" spans="2:3">
      <c r="B140" s="13">
        <v>40745</v>
      </c>
      <c r="C140" s="9">
        <v>3.03</v>
      </c>
    </row>
    <row r="141" spans="2:3">
      <c r="B141" s="11">
        <v>40746</v>
      </c>
      <c r="C141" s="12">
        <v>2.99</v>
      </c>
    </row>
    <row r="142" spans="2:3">
      <c r="B142" s="13">
        <v>40749</v>
      </c>
      <c r="C142" s="9">
        <v>3.03</v>
      </c>
    </row>
    <row r="143" spans="2:3">
      <c r="B143" s="11">
        <v>40750</v>
      </c>
      <c r="C143" s="12">
        <v>2.99</v>
      </c>
    </row>
    <row r="144" spans="2:3">
      <c r="B144" s="13">
        <v>40751</v>
      </c>
      <c r="C144" s="9">
        <v>3.01</v>
      </c>
    </row>
    <row r="145" spans="2:3">
      <c r="B145" s="11">
        <v>40752</v>
      </c>
      <c r="C145" s="12">
        <v>2.98</v>
      </c>
    </row>
    <row r="146" spans="2:3">
      <c r="B146" s="13">
        <v>40753</v>
      </c>
      <c r="C146" s="9">
        <v>2.82</v>
      </c>
    </row>
    <row r="147" spans="2:3">
      <c r="B147" s="11">
        <v>40756</v>
      </c>
      <c r="C147" s="12">
        <v>2.77</v>
      </c>
    </row>
    <row r="148" spans="2:3">
      <c r="B148" s="13">
        <v>40757</v>
      </c>
      <c r="C148" s="9">
        <v>2.66</v>
      </c>
    </row>
    <row r="149" spans="2:3">
      <c r="B149" s="11">
        <v>40758</v>
      </c>
      <c r="C149" s="12">
        <v>2.64</v>
      </c>
    </row>
    <row r="150" spans="2:3">
      <c r="B150" s="13">
        <v>40759</v>
      </c>
      <c r="C150" s="9">
        <v>2.4700000000000002</v>
      </c>
    </row>
    <row r="151" spans="2:3">
      <c r="B151" s="11">
        <v>40760</v>
      </c>
      <c r="C151" s="12">
        <v>2.58</v>
      </c>
    </row>
    <row r="152" spans="2:3">
      <c r="B152" s="13">
        <v>40763</v>
      </c>
      <c r="C152" s="9">
        <v>2.4</v>
      </c>
    </row>
    <row r="153" spans="2:3">
      <c r="B153" s="11">
        <v>40764</v>
      </c>
      <c r="C153" s="12">
        <v>2.2000000000000002</v>
      </c>
    </row>
    <row r="154" spans="2:3">
      <c r="B154" s="13">
        <v>40765</v>
      </c>
      <c r="C154" s="9">
        <v>2.17</v>
      </c>
    </row>
    <row r="155" spans="2:3">
      <c r="B155" s="11">
        <v>40766</v>
      </c>
      <c r="C155" s="12">
        <v>2.34</v>
      </c>
    </row>
    <row r="156" spans="2:3">
      <c r="B156" s="13">
        <v>40767</v>
      </c>
      <c r="C156" s="9">
        <v>2.2400000000000002</v>
      </c>
    </row>
    <row r="157" spans="2:3">
      <c r="B157" s="11">
        <v>40770</v>
      </c>
      <c r="C157" s="12">
        <v>2.29</v>
      </c>
    </row>
    <row r="158" spans="2:3">
      <c r="B158" s="13">
        <v>40771</v>
      </c>
      <c r="C158" s="9">
        <v>2.23</v>
      </c>
    </row>
    <row r="159" spans="2:3">
      <c r="B159" s="11">
        <v>40772</v>
      </c>
      <c r="C159" s="12">
        <v>2.17</v>
      </c>
    </row>
    <row r="160" spans="2:3">
      <c r="B160" s="13">
        <v>40773</v>
      </c>
      <c r="C160" s="9">
        <v>2.08</v>
      </c>
    </row>
    <row r="161" spans="2:13">
      <c r="B161" s="11">
        <v>40774</v>
      </c>
      <c r="C161" s="12">
        <v>2.0699999999999998</v>
      </c>
    </row>
    <row r="162" spans="2:13">
      <c r="B162" s="13">
        <v>40777</v>
      </c>
      <c r="C162" s="9">
        <v>2.1</v>
      </c>
    </row>
    <row r="163" spans="2:13">
      <c r="B163" s="11">
        <v>40778</v>
      </c>
      <c r="C163" s="12">
        <v>2.15</v>
      </c>
    </row>
    <row r="164" spans="2:13">
      <c r="B164" s="13">
        <v>40779</v>
      </c>
      <c r="C164" s="9">
        <v>2.29</v>
      </c>
    </row>
    <row r="165" spans="2:13">
      <c r="B165" s="11">
        <v>40780</v>
      </c>
      <c r="C165" s="12">
        <v>2.23</v>
      </c>
    </row>
    <row r="166" spans="2:13">
      <c r="B166" s="13">
        <v>40781</v>
      </c>
      <c r="C166" s="9">
        <v>2.19</v>
      </c>
    </row>
    <row r="167" spans="2:13">
      <c r="B167" s="11">
        <v>40784</v>
      </c>
      <c r="C167" s="12">
        <v>2.2799999999999998</v>
      </c>
    </row>
    <row r="168" spans="2:13">
      <c r="B168" s="13">
        <v>40785</v>
      </c>
      <c r="C168" s="9">
        <v>2.19</v>
      </c>
    </row>
    <row r="169" spans="2:13">
      <c r="B169" s="11">
        <v>40786</v>
      </c>
      <c r="C169" s="12">
        <v>2.23</v>
      </c>
    </row>
    <row r="170" spans="2:13">
      <c r="B170" s="11" t="s">
        <v>20</v>
      </c>
      <c r="C170" s="14">
        <f>AVERAGE(C3:C169)/100</f>
        <v>3.1480239520958103E-2</v>
      </c>
    </row>
    <row r="171" spans="2:13">
      <c r="B171" s="451"/>
      <c r="C171" s="451"/>
      <c r="D171" s="451"/>
      <c r="E171" s="451"/>
      <c r="F171" s="451"/>
      <c r="G171" s="451"/>
      <c r="H171" s="451"/>
      <c r="I171" s="451"/>
      <c r="J171" s="451"/>
      <c r="K171" s="451"/>
      <c r="L171" s="451"/>
      <c r="M171" s="451"/>
    </row>
  </sheetData>
  <mergeCells count="1">
    <mergeCell ref="B171:M171"/>
  </mergeCells>
  <phoneticPr fontId="7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>
      <selection activeCell="B15" sqref="B15"/>
    </sheetView>
  </sheetViews>
  <sheetFormatPr defaultRowHeight="12.75"/>
  <sheetData>
    <row r="1" spans="1:2">
      <c r="A1" s="18" t="s">
        <v>290</v>
      </c>
    </row>
    <row r="2" spans="1:2">
      <c r="A2" s="18" t="s">
        <v>51</v>
      </c>
      <c r="B2">
        <v>1729</v>
      </c>
    </row>
    <row r="3" spans="1:2">
      <c r="A3" s="18" t="s">
        <v>52</v>
      </c>
      <c r="B3">
        <v>7491.25</v>
      </c>
    </row>
    <row r="4" spans="1:2">
      <c r="A4" s="18" t="s">
        <v>291</v>
      </c>
      <c r="B4">
        <v>2519.1999999999998</v>
      </c>
    </row>
    <row r="5" spans="1:2">
      <c r="A5" s="18" t="s">
        <v>292</v>
      </c>
      <c r="B5">
        <v>6563.3</v>
      </c>
    </row>
    <row r="6" spans="1:2">
      <c r="A6" s="18" t="s">
        <v>55</v>
      </c>
      <c r="B6">
        <v>2562.5</v>
      </c>
    </row>
    <row r="7" spans="1:2">
      <c r="A7" s="18" t="s">
        <v>293</v>
      </c>
    </row>
    <row r="8" spans="1:2">
      <c r="A8" s="18" t="s">
        <v>294</v>
      </c>
      <c r="B8">
        <v>26298.66</v>
      </c>
    </row>
    <row r="9" spans="1:2">
      <c r="A9" s="18" t="s">
        <v>58</v>
      </c>
      <c r="B9">
        <v>5835</v>
      </c>
    </row>
    <row r="10" spans="1:2">
      <c r="A10" s="18" t="s">
        <v>295</v>
      </c>
      <c r="B10">
        <v>7456.75</v>
      </c>
    </row>
    <row r="11" spans="1:2">
      <c r="A11" s="18" t="s">
        <v>60</v>
      </c>
      <c r="B11">
        <v>3668.33</v>
      </c>
    </row>
    <row r="12" spans="1:2">
      <c r="A12" s="18" t="s">
        <v>296</v>
      </c>
    </row>
    <row r="13" spans="1:2">
      <c r="A13" s="18" t="s">
        <v>297</v>
      </c>
    </row>
    <row r="14" spans="1:2">
      <c r="B14">
        <f>SUM(B2:B12)</f>
        <v>64123.990000000005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RECB Projections</vt:lpstr>
      <vt:lpstr>RECB 2019 Budget Detail</vt:lpstr>
      <vt:lpstr>Treasurer's Fin. Assumptions</vt:lpstr>
      <vt:lpstr>2016 GL Wand Rev. Detail</vt:lpstr>
      <vt:lpstr>Inflation Stats</vt:lpstr>
      <vt:lpstr>Interest Rates</vt:lpstr>
      <vt:lpstr>Sheet1</vt:lpstr>
      <vt:lpstr>Treasury Rates</vt:lpstr>
      <vt:lpstr>Sheet2</vt:lpstr>
      <vt:lpstr>'RECB 2019 Budget Detail'!Print_Area</vt:lpstr>
      <vt:lpstr>'RECB Projections'!Print_Area</vt:lpstr>
      <vt:lpstr>'Treasurer''s Fin. Assumptions'!Print_Area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Leichner Landfill Financial Projections</dc:title>
  <dc:creator>Tom Donovan</dc:creator>
  <cp:lastModifiedBy>Michael Davis</cp:lastModifiedBy>
  <cp:lastPrinted>2019-01-29T15:30:20Z</cp:lastPrinted>
  <dcterms:created xsi:type="dcterms:W3CDTF">1996-10-14T23:33:28Z</dcterms:created>
  <dcterms:modified xsi:type="dcterms:W3CDTF">2020-04-27T17:02:02Z</dcterms:modified>
</cp:coreProperties>
</file>