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Facilities\Environmental Compliance\CSO\"/>
    </mc:Choice>
  </mc:AlternateContent>
  <bookViews>
    <workbookView xWindow="0" yWindow="150" windowWidth="9525" windowHeight="4860" firstSheet="17" activeTab="21"/>
  </bookViews>
  <sheets>
    <sheet name="cso96" sheetId="1" r:id="rId1"/>
    <sheet name="cso97" sheetId="2" r:id="rId2"/>
    <sheet name="CSO98" sheetId="3" r:id="rId3"/>
    <sheet name="CSO99" sheetId="4" r:id="rId4"/>
    <sheet name="CSO00" sheetId="5" r:id="rId5"/>
    <sheet name="CSO01" sheetId="6" r:id="rId6"/>
    <sheet name="CSO02" sheetId="18" r:id="rId7"/>
    <sheet name="CSO03" sheetId="17" r:id="rId8"/>
    <sheet name="CSO04" sheetId="19" r:id="rId9"/>
    <sheet name="CSO05" sheetId="21" r:id="rId10"/>
    <sheet name="CSO06" sheetId="22" r:id="rId11"/>
    <sheet name="CSO07" sheetId="20" r:id="rId12"/>
    <sheet name="CSO08" sheetId="23" r:id="rId13"/>
    <sheet name="CSO09" sheetId="24" r:id="rId14"/>
    <sheet name="CSO10" sheetId="25" r:id="rId15"/>
    <sheet name="CSO11" sheetId="26" r:id="rId16"/>
    <sheet name="CSO12" sheetId="27" r:id="rId17"/>
    <sheet name="CSO13" sheetId="28" r:id="rId18"/>
    <sheet name="CSO14" sheetId="29" r:id="rId19"/>
    <sheet name="CSO15" sheetId="30" r:id="rId20"/>
    <sheet name="CSO16" sheetId="31" r:id="rId21"/>
    <sheet name="CSO17" sheetId="32" r:id="rId22"/>
  </sheets>
  <definedNames>
    <definedName name="_xlnm.Print_Area" localSheetId="3">'CSO99'!$A$1:$U$46</definedName>
  </definedNames>
  <calcPr calcId="152511" iterate="1"/>
</workbook>
</file>

<file path=xl/calcChain.xml><?xml version="1.0" encoding="utf-8"?>
<calcChain xmlns="http://schemas.openxmlformats.org/spreadsheetml/2006/main">
  <c r="I51" i="32" l="1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4" i="32"/>
  <c r="I21" i="32"/>
  <c r="I18" i="32"/>
  <c r="I17" i="32"/>
  <c r="I15" i="32"/>
  <c r="I13" i="32"/>
  <c r="I11" i="32"/>
  <c r="I10" i="32"/>
  <c r="I9" i="32"/>
  <c r="I7" i="32"/>
  <c r="I50" i="31" l="1"/>
  <c r="I49" i="31" l="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4" i="31"/>
  <c r="I21" i="31"/>
  <c r="I18" i="31"/>
  <c r="I17" i="31"/>
  <c r="I15" i="31"/>
  <c r="I13" i="31"/>
  <c r="I11" i="31"/>
  <c r="I10" i="31"/>
  <c r="I9" i="31"/>
  <c r="I7" i="31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4" i="30"/>
  <c r="I21" i="30"/>
  <c r="I18" i="30"/>
  <c r="I17" i="30"/>
  <c r="I15" i="30"/>
  <c r="I13" i="30"/>
  <c r="I11" i="30"/>
  <c r="I10" i="30"/>
  <c r="I9" i="30"/>
  <c r="I7" i="30"/>
  <c r="I47" i="29"/>
  <c r="I48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4" i="29"/>
  <c r="I21" i="29"/>
  <c r="I18" i="29"/>
  <c r="I17" i="29"/>
  <c r="I15" i="29"/>
  <c r="I13" i="29"/>
  <c r="I11" i="29"/>
  <c r="I10" i="29"/>
  <c r="I9" i="29"/>
  <c r="I7" i="29"/>
  <c r="I46" i="28"/>
  <c r="I47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4" i="28"/>
  <c r="I21" i="28"/>
  <c r="I18" i="28"/>
  <c r="I17" i="28"/>
  <c r="I15" i="28"/>
  <c r="I13" i="28"/>
  <c r="I11" i="28"/>
  <c r="I10" i="28"/>
  <c r="I9" i="28"/>
  <c r="I7" i="28"/>
  <c r="I46" i="27"/>
  <c r="I45" i="27"/>
  <c r="I44" i="27"/>
  <c r="I10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4" i="27"/>
  <c r="I21" i="27"/>
  <c r="I18" i="27"/>
  <c r="I17" i="27"/>
  <c r="I15" i="27"/>
  <c r="I13" i="27"/>
  <c r="I11" i="27"/>
  <c r="I9" i="27"/>
  <c r="I7" i="27"/>
  <c r="I44" i="26"/>
  <c r="I45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4" i="26"/>
  <c r="I21" i="26"/>
  <c r="I18" i="26"/>
  <c r="I17" i="26"/>
  <c r="I15" i="26"/>
  <c r="I13" i="26"/>
  <c r="I11" i="26"/>
  <c r="I10" i="26"/>
  <c r="I9" i="26"/>
  <c r="I7" i="26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4" i="25"/>
  <c r="I21" i="25"/>
  <c r="I18" i="25"/>
  <c r="I17" i="25"/>
  <c r="I15" i="25"/>
  <c r="I13" i="25"/>
  <c r="I11" i="25"/>
  <c r="I10" i="25"/>
  <c r="I9" i="25"/>
  <c r="I7" i="25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8" i="24"/>
  <c r="I25" i="24"/>
  <c r="I22" i="24"/>
  <c r="I21" i="24"/>
  <c r="I19" i="24"/>
  <c r="I17" i="24"/>
  <c r="I15" i="24"/>
  <c r="I14" i="24"/>
  <c r="I13" i="24"/>
  <c r="I11" i="24"/>
  <c r="I11" i="23"/>
  <c r="I13" i="23"/>
  <c r="I14" i="23"/>
  <c r="I15" i="23"/>
  <c r="I17" i="23"/>
  <c r="I19" i="23"/>
  <c r="I21" i="23"/>
  <c r="I22" i="23"/>
  <c r="I25" i="23"/>
  <c r="I28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11" i="22"/>
  <c r="I13" i="22"/>
  <c r="I14" i="22"/>
  <c r="I15" i="22"/>
  <c r="I17" i="22"/>
  <c r="I19" i="22"/>
  <c r="I21" i="22"/>
  <c r="I22" i="22"/>
  <c r="I25" i="22"/>
  <c r="I28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11" i="21"/>
  <c r="I13" i="21"/>
  <c r="I14" i="21"/>
  <c r="I15" i="21"/>
  <c r="I17" i="21"/>
  <c r="I19" i="21"/>
  <c r="I21" i="21"/>
  <c r="I22" i="21"/>
  <c r="I25" i="21"/>
  <c r="I28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0"/>
  <c r="I43" i="20"/>
  <c r="I42" i="20"/>
  <c r="I11" i="20"/>
  <c r="I13" i="20"/>
  <c r="I14" i="20"/>
  <c r="I15" i="20"/>
  <c r="I17" i="20"/>
  <c r="I19" i="20"/>
  <c r="I21" i="20"/>
  <c r="I22" i="20"/>
  <c r="I25" i="20"/>
  <c r="I28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5" i="20"/>
  <c r="I9" i="19"/>
  <c r="I10" i="19"/>
  <c r="I11" i="19"/>
  <c r="I12" i="19"/>
  <c r="I14" i="19"/>
  <c r="I16" i="19"/>
  <c r="I18" i="19"/>
  <c r="I19" i="19"/>
  <c r="I22" i="19"/>
  <c r="I25" i="19"/>
  <c r="I27" i="19"/>
  <c r="I29" i="19"/>
  <c r="I33" i="19"/>
  <c r="I34" i="19"/>
  <c r="I35" i="19"/>
  <c r="I36" i="19"/>
  <c r="I37" i="19"/>
  <c r="I38" i="19"/>
  <c r="I39" i="19"/>
  <c r="I40" i="19"/>
  <c r="I41" i="19"/>
  <c r="I42" i="19"/>
  <c r="I43" i="19"/>
  <c r="I9" i="18"/>
  <c r="I10" i="18"/>
  <c r="I11" i="18"/>
  <c r="I12" i="18"/>
  <c r="I14" i="18"/>
  <c r="I16" i="18"/>
  <c r="I18" i="18"/>
  <c r="I19" i="18"/>
  <c r="I22" i="18"/>
  <c r="I25" i="18"/>
  <c r="I27" i="18"/>
  <c r="I29" i="18"/>
  <c r="I33" i="18"/>
  <c r="I34" i="18"/>
  <c r="I35" i="18"/>
  <c r="I36" i="18"/>
  <c r="I37" i="18"/>
  <c r="I38" i="18"/>
  <c r="I39" i="18"/>
  <c r="I40" i="18"/>
  <c r="I41" i="18"/>
  <c r="I9" i="17"/>
  <c r="I10" i="17"/>
  <c r="I11" i="17"/>
  <c r="I12" i="17"/>
  <c r="I14" i="17"/>
  <c r="I16" i="17"/>
  <c r="I18" i="17"/>
  <c r="I19" i="17"/>
  <c r="I22" i="17"/>
  <c r="I25" i="17"/>
  <c r="I27" i="17"/>
  <c r="I29" i="17"/>
  <c r="I33" i="17"/>
  <c r="I34" i="17"/>
  <c r="I35" i="17"/>
  <c r="I36" i="17"/>
  <c r="I37" i="17"/>
  <c r="I38" i="17"/>
  <c r="I39" i="17"/>
  <c r="I40" i="17"/>
  <c r="I41" i="17"/>
  <c r="I42" i="17"/>
  <c r="I40" i="6"/>
  <c r="I44" i="5"/>
  <c r="I43" i="5"/>
  <c r="I42" i="5"/>
  <c r="I41" i="5"/>
  <c r="I40" i="5"/>
  <c r="I39" i="5"/>
  <c r="I38" i="5"/>
  <c r="I34" i="5"/>
  <c r="I31" i="5"/>
  <c r="I29" i="5"/>
  <c r="I26" i="5"/>
  <c r="I23" i="5"/>
  <c r="I22" i="5"/>
  <c r="I20" i="5"/>
  <c r="I18" i="5"/>
  <c r="I16" i="5"/>
  <c r="I15" i="5"/>
  <c r="I14" i="5"/>
  <c r="I13" i="5"/>
  <c r="I39" i="6"/>
  <c r="I38" i="6"/>
  <c r="I37" i="6"/>
  <c r="I36" i="6"/>
  <c r="I35" i="6"/>
  <c r="I34" i="6"/>
  <c r="I33" i="6"/>
  <c r="I29" i="6"/>
  <c r="I27" i="6"/>
  <c r="I25" i="6"/>
  <c r="I22" i="6"/>
  <c r="I19" i="6"/>
  <c r="I18" i="6"/>
  <c r="I16" i="6"/>
  <c r="I14" i="6"/>
  <c r="I12" i="6"/>
  <c r="I11" i="6"/>
  <c r="I10" i="6"/>
  <c r="I9" i="6"/>
  <c r="I36" i="1"/>
  <c r="I35" i="1"/>
  <c r="I34" i="1"/>
  <c r="I28" i="1"/>
  <c r="I27" i="1"/>
  <c r="I26" i="1"/>
  <c r="I24" i="1"/>
  <c r="I22" i="1"/>
  <c r="I21" i="1"/>
  <c r="I20" i="1"/>
  <c r="I18" i="1"/>
  <c r="I16" i="1"/>
  <c r="I15" i="1"/>
  <c r="I14" i="1"/>
  <c r="I13" i="1"/>
  <c r="I41" i="2"/>
  <c r="I40" i="2"/>
  <c r="I39" i="2"/>
  <c r="I38" i="2"/>
  <c r="I32" i="2"/>
  <c r="I31" i="2"/>
  <c r="I29" i="2"/>
  <c r="I26" i="2"/>
  <c r="I23" i="2"/>
  <c r="I22" i="2"/>
  <c r="I20" i="2"/>
  <c r="I18" i="2"/>
  <c r="I16" i="2"/>
  <c r="I15" i="2"/>
  <c r="I14" i="2"/>
  <c r="I13" i="2"/>
  <c r="I33" i="3"/>
  <c r="I13" i="3"/>
  <c r="I14" i="3"/>
  <c r="I15" i="3"/>
  <c r="I16" i="3"/>
  <c r="I18" i="3"/>
  <c r="I20" i="3"/>
  <c r="I22" i="3"/>
  <c r="I23" i="3"/>
  <c r="I26" i="3"/>
  <c r="I42" i="3"/>
  <c r="I41" i="3"/>
  <c r="I40" i="3"/>
  <c r="I39" i="3"/>
  <c r="I38" i="3"/>
  <c r="I29" i="3"/>
  <c r="I31" i="3"/>
  <c r="I34" i="4"/>
  <c r="I44" i="4"/>
  <c r="I43" i="4"/>
  <c r="I42" i="4"/>
  <c r="I41" i="4"/>
  <c r="I40" i="4"/>
  <c r="I39" i="4"/>
  <c r="I38" i="4"/>
  <c r="I31" i="4"/>
  <c r="I29" i="4"/>
  <c r="I26" i="4"/>
  <c r="I23" i="4"/>
  <c r="I22" i="4"/>
  <c r="I20" i="4"/>
  <c r="I18" i="4"/>
  <c r="I16" i="4"/>
  <c r="I15" i="4"/>
  <c r="I14" i="4"/>
  <c r="I13" i="4"/>
</calcChain>
</file>

<file path=xl/sharedStrings.xml><?xml version="1.0" encoding="utf-8"?>
<sst xmlns="http://schemas.openxmlformats.org/spreadsheetml/2006/main" count="2889" uniqueCount="142">
  <si>
    <t xml:space="preserve">LOTT  COMBINED SEWER OVERFLOW EVENTS </t>
  </si>
  <si>
    <t>FROM 1982 TO 1996 to DATE</t>
  </si>
  <si>
    <t>LOTT PERMIT NO. 'WA003706-1</t>
  </si>
  <si>
    <t>YEAR</t>
  </si>
  <si>
    <t>DATE</t>
  </si>
  <si>
    <t>TIME</t>
  </si>
  <si>
    <t>VOLUME</t>
  </si>
  <si>
    <t>#</t>
  </si>
  <si>
    <t>MONTHS</t>
  </si>
  <si>
    <t>AVE NUMBER</t>
  </si>
  <si>
    <t>OF EVENT</t>
  </si>
  <si>
    <t>MG</t>
  </si>
  <si>
    <t>HOURS OF</t>
  </si>
  <si>
    <t>CSO'S</t>
  </si>
  <si>
    <t>CSO"S</t>
  </si>
  <si>
    <t>PER YEAR</t>
  </si>
  <si>
    <t>CSO'S PER YEAR</t>
  </si>
  <si>
    <t>REMARK</t>
  </si>
  <si>
    <t>BYPASS</t>
  </si>
  <si>
    <t>TO DATE</t>
  </si>
  <si>
    <t>Secondary Treatment Plant on line July 1st 1982</t>
  </si>
  <si>
    <t>15 mgd</t>
  </si>
  <si>
    <t>&lt;1mgd</t>
  </si>
  <si>
    <t>no bypass events</t>
  </si>
  <si>
    <t>30 mgd</t>
  </si>
  <si>
    <t>5 mgd</t>
  </si>
  <si>
    <t>1/31,2/1/87</t>
  </si>
  <si>
    <t>1.5 mgd</t>
  </si>
  <si>
    <t>3 hours</t>
  </si>
  <si>
    <t>7:15am to 2:35pm</t>
  </si>
  <si>
    <t>10mgd</t>
  </si>
  <si>
    <t>4hrs 20 min.</t>
  </si>
  <si>
    <t>Bypass due to heavy rain</t>
  </si>
  <si>
    <t>11/23,11/24</t>
  </si>
  <si>
    <t>7pm to 7pm</t>
  </si>
  <si>
    <t>40mgd</t>
  </si>
  <si>
    <t>Due to heavy rain (5.8")pretreated,chlorinated waste water discharge in to bay</t>
  </si>
  <si>
    <t>(This time total flow was 82 million gallon. Use Chesnut st. point bypass .(bet 0742 to 0959)</t>
  </si>
  <si>
    <t>6:30am</t>
  </si>
  <si>
    <t>12 mgd</t>
  </si>
  <si>
    <t>14hrs &amp; 15min</t>
  </si>
  <si>
    <t>Due to heavy rain portion of plant influent was bypass primary and secondary after disinfection.</t>
  </si>
  <si>
    <t>1:12 to 19:54</t>
  </si>
  <si>
    <t>~1.5 mgd</t>
  </si>
  <si>
    <t>bet 13:12 to 19:54</t>
  </si>
  <si>
    <t>Due to massive power outage, waste water flow was bypass after pretreatment,primary .</t>
  </si>
  <si>
    <t>sedimentation and after disinfection.</t>
  </si>
  <si>
    <t>LOTT Nutrient Removal Facility started on April 1st 1994.</t>
  </si>
  <si>
    <t>Nov. 8,1996</t>
  </si>
  <si>
    <t>FROM 1982 TO DATE</t>
  </si>
  <si>
    <t>9a.m.</t>
  </si>
  <si>
    <t>Bypass part of flow due to heavy rain .(Test results(comp): TSS-83mg/L, BOD 40mg/L)</t>
  </si>
  <si>
    <t>Bypass primary due to heavy rain .(Test results(comp): TSS-108mg/L, BOD- 56mg/L)</t>
  </si>
  <si>
    <t>10:45p.m. to 9a.m.</t>
  </si>
  <si>
    <t>Bypass due to heavy rain..(Test results(comp)-TSS-98.4mg/L, BOD-44.3mg/L)</t>
  </si>
  <si>
    <t>10:45a.m.to 4:45p.m.</t>
  </si>
  <si>
    <t>6 hours</t>
  </si>
  <si>
    <t>Bypass due to  heavy rain (Test results(comp) -TSS-79mg/L, BOD- 39mg/L, .)</t>
  </si>
  <si>
    <t>22:20 to 14:15</t>
  </si>
  <si>
    <t>15  hours</t>
  </si>
  <si>
    <t xml:space="preserve">Bypass due to heavy rain. (Test results- TSS-78mg/L, BOD- 45mg/l, </t>
  </si>
  <si>
    <t>6:00p.m.to 9:00p.m.</t>
  </si>
  <si>
    <t xml:space="preserve">Bypass due to heavy rain(3" in 24hrs)  (Grab sample at 19:45) </t>
  </si>
  <si>
    <t>Test Results (Grab)-(BOD-6mg/l, TSS- 6mg/L ,Fecal ,1233orgs /100ml)</t>
  </si>
  <si>
    <t>Bypass due to heavy rain. Use Chesnut st. point bypass (Time:0742to 0959)</t>
  </si>
  <si>
    <t>Test Results:BOD- 6.0mg/L,  TSS-17.0mg/L ,Fecal- 600 orgs/100ml. ( At Chesnut: BOD-4.5mg/L TSS -99mg/L)</t>
  </si>
  <si>
    <t>~24 hrs</t>
  </si>
  <si>
    <t>Total flow was 82 million gallon.(Test Results of grab at12:05):BOD- 19.8mg/L, TSS: 40mg/L, Fecal- 530,000 orgs/100ml.</t>
  </si>
  <si>
    <t>Test Results of 24hrs.comp.BOD-10.4mg/L, TSS- 18.6mg/L</t>
  </si>
  <si>
    <t>Test Results(Grab Sample at 16:27)BOD- 12.7mg/L, TSS 16.4mg/L, Fecal 80000 orgs/100ml.</t>
  </si>
  <si>
    <t>13:12 to 19:54</t>
  </si>
  <si>
    <t>6hrs.40 mins</t>
  </si>
  <si>
    <t>sedimentation and after disinfection.(Test Results:BOD- 93.5mg/L, TSS-29.4mg/L, Fecal - 4 orgs/100mls)</t>
  </si>
  <si>
    <t>LOTT- Nutrient Removal Facility started on April 1st 1994.</t>
  </si>
  <si>
    <t>10:45 PM to 9:00 AM</t>
  </si>
  <si>
    <t>10:45 AM to 4:45 PM</t>
  </si>
  <si>
    <t>10:20 PM to 2:15 PM</t>
  </si>
  <si>
    <t>6:00 PM to 9:00 PM</t>
  </si>
  <si>
    <t>7:15 AM to 2:35 PM</t>
  </si>
  <si>
    <t>7:00 PM to 7:00 PM</t>
  </si>
  <si>
    <t>~24:00</t>
  </si>
  <si>
    <t>01/31/87 to 02/1/87</t>
  </si>
  <si>
    <t>11/23/90 to 11/24/90</t>
  </si>
  <si>
    <t xml:space="preserve">Bypass due to heavy rain.  (Test results- TSS-78mg/L, BOD- 45mg/l, </t>
  </si>
  <si>
    <t xml:space="preserve">Bypass due to heavy rain (3" in 24hrs).  (Grab sample at 19:45) </t>
  </si>
  <si>
    <t>Bypass due to heavy rain.  (Test results (comp)-TSS-98.4mg/L, BOD-44.3mg/L)</t>
  </si>
  <si>
    <t>Bypass primary due to heavy rain.  (Test results (comp): TSS-108mg/L, BOD- 56mg/L)</t>
  </si>
  <si>
    <t>Bypass part of flow due to heavy rain.  (Test results (comp): TSS-83mg/L, BOD 40mg/L)</t>
  </si>
  <si>
    <t>Bypass due to heavy rain.  Used Chesnut St. point bypass (Time: 0742 to 0959)</t>
  </si>
  <si>
    <t>Due to heavy rain (5.8").  Pretreated, chlorinated wastewater discharge into bay.</t>
  </si>
  <si>
    <t>Test Results (Grab Sample at 16:27) BOD- 12.7mg/L, TSS 16.4mg/L, Fecal 80,000 orgs/100ml.</t>
  </si>
  <si>
    <t>Test Results of 24hrs.comp. BOD-10.4mg/L, TSS- 18.6mg/L</t>
  </si>
  <si>
    <t>Total flow was 82 million gallon. (Test Results of grab at12:05):BOD- 19.8mg/L, TSS: 40mg/L, Fecal- 530,000 orgs/100ml.</t>
  </si>
  <si>
    <t>Test Results: BOD- 6.0mg/L,  TSS-17.0mg/L, Fecal- 600 orgs/100ml. (At Chesnut: BOD-4.5mg/L TSS -99mg/L)</t>
  </si>
  <si>
    <t>Test Results (Grab) BOD-6mg/l, TSS- 6mg/L ,Fecal ,1233orgs /100ml</t>
  </si>
  <si>
    <t>Bypass due to heavy rain.  (Test results (comp) -TSS-79mg/L, BOD- 39mg/L)</t>
  </si>
  <si>
    <t>LOTT- Biological Nutrient Removal begins on April 1st 1994.</t>
  </si>
  <si>
    <t>Test Results: BOD - 6.0mg/L,  TSS - 17.0mg/L, Fecal - 600 orgs/100ml. (At Chesnut: BOD - 4.5mg/L TSS - 99mg/L)</t>
  </si>
  <si>
    <t>Total flow was 82 million gallon. Test Results of grab at 12:05: BOD - 19.8 mg/L, TSS - 40mg/L, Fecal - 530,000 orgs/100ml.</t>
  </si>
  <si>
    <t>Bypass due to heavy rain.  (Test results (comp):  TSS – 98.4 mg/L, BOD – 44.3 mg/L)</t>
  </si>
  <si>
    <t>Bypass due to heavy rain.  (Test results (comp):  TSS – 79 mg/L, BOD – 39 mg/L)</t>
  </si>
  <si>
    <t>Test Results (Grab) BOD – 6 mg/L, TSS – 6 mg/L, Fecal coliform – 1,233 orgs/100 mL</t>
  </si>
  <si>
    <t xml:space="preserve">Bypass due to heavy rain.  (Test results:  TSS – 78 mg/L, BOD – 45 mg/L) </t>
  </si>
  <si>
    <t>Test results of 24 hour composite sample: BOD – 10.4 mg/L, TSS – 18.6 mg/L</t>
  </si>
  <si>
    <t>Test Results (Grab sample at 1627) BOD – 12.7 mg/L, TSS – 16.4 mg/L, Fecal coliform – 80,000 orgs/100 mL</t>
  </si>
  <si>
    <t>Bypass due to heavy rain.  Used State &amp; Chestnut Street CSO (Outfall 003) from 0742 to 0959</t>
  </si>
  <si>
    <t xml:space="preserve">Bypass due to heavy rain (3" in 24 hours).  (Grab sample at 19:45) </t>
  </si>
  <si>
    <t>Total flow was 82 million gallons. Test results of grab at 12:05: BOD – 19.8 mg/L, TSS – 40mg/L, Fecal coliform – 530,000 orgs/100 mL</t>
  </si>
  <si>
    <t>NPDES PERMIT NO. WA0037061</t>
  </si>
  <si>
    <t>Test results: BOD – 6.0 mg/L,  TSS – 17.0 mg/L, Fecal coliform – 600 orgs/100 mL                                                                      Outfall 003: BOD – 4.5 mg/L, TSS – 99 mg/L</t>
  </si>
  <si>
    <t>COMBINED SEWER OVERFLOW REPORT</t>
  </si>
  <si>
    <t>COMMENTS</t>
  </si>
  <si>
    <t>Secondary Treatment Process on-line 07/01/82</t>
  </si>
  <si>
    <t>No CSO events occurred</t>
  </si>
  <si>
    <t>N/A</t>
  </si>
  <si>
    <t>DATE OF EVENT</t>
  </si>
  <si>
    <t>TIME OF EVENT</t>
  </si>
  <si>
    <t>VOLUME (MG)</t>
  </si>
  <si>
    <t>HOURS OF BYPASS</t>
  </si>
  <si>
    <t>MONTHS PER YEAR</t>
  </si>
  <si>
    <t>AVE NUMBER CSOs PER YEAR TO DATE</t>
  </si>
  <si>
    <t>CSOs PER YEAR</t>
  </si>
  <si>
    <t>CSOs    TO      DATE</t>
  </si>
  <si>
    <t>Bypassed part of flow due to heavy rain.  (Test results (comp):  TSS – 83 mg/L, BOD – 40 mg/L)</t>
  </si>
  <si>
    <t>Bypassed primary due to heavy rain.  (Test results (comp):  TSS – 108 mg/L, BOD – 56 mg/L)</t>
  </si>
  <si>
    <r>
      <t xml:space="preserve">No CSO events occurred  </t>
    </r>
    <r>
      <rPr>
        <sz val="11"/>
        <rFont val="Arial"/>
      </rPr>
      <t>Biological Nutrient Removal began 04/01/94</t>
    </r>
  </si>
  <si>
    <t>Due to heavy rain, portion of plant influent bypassed primary and secondary treatment prior to disinfection</t>
  </si>
  <si>
    <t>5.57 AM to 2:15 PM</t>
  </si>
  <si>
    <t>1982 THROUGH 2006</t>
  </si>
  <si>
    <t>1982 THROUGH 2005</t>
  </si>
  <si>
    <r>
      <t>No CSO events occurred</t>
    </r>
    <r>
      <rPr>
        <sz val="11"/>
        <color indexed="11"/>
        <rFont val="Arial"/>
      </rPr>
      <t xml:space="preserve">  </t>
    </r>
    <r>
      <rPr>
        <sz val="11"/>
        <rFont val="Arial"/>
      </rPr>
      <t>Biological Nutrient Removal began 04/01/94</t>
    </r>
  </si>
  <si>
    <r>
      <t>5.5 inches of rainfall fell between 1:00 PM 12/2 and 1:00 PM 12/3, causing influents flows of 79 MGD, and forcing LOTT to discharge a total of 9 million gallons of screened, untreated, non-disinfected combined sewer effluent through the Fiddlehead Outfall (Outfall 002) and 2.75 million gallons of primary-treated, disinfected effluent through the North Outfall (Outfall 001).  A composite sample from Outfall 002 consisting of hourly grab samples was collected between 12/3/07 at 0730 and 12/4/07 at 0030, and a grab sample was collected on 12/3/07 at 0730.  Results for the composite sample were:  TSS - 52.5 mg/L, COD - 82.1 mg/L, BOD</t>
    </r>
    <r>
      <rPr>
        <vertAlign val="subscript"/>
        <sz val="11"/>
        <color indexed="10"/>
        <rFont val="Arial"/>
      </rPr>
      <t>5</t>
    </r>
    <r>
      <rPr>
        <sz val="11"/>
        <color indexed="10"/>
        <rFont val="Arial"/>
      </rPr>
      <t xml:space="preserve"> - &lt; 43.5 mg/L, NH3, Total - 4.74 mg/L, and Copper - 49.5 mg/L.  Result for the grab sample was: Fecal coliform - 230,000 mpn/100 mL.</t>
    </r>
  </si>
  <si>
    <t>1982 THROUGH 2007</t>
  </si>
  <si>
    <t>1982 THROUGH 2009</t>
  </si>
  <si>
    <t>01/07/09 to 01/08/09</t>
  </si>
  <si>
    <t>8:56 PM to 4:20 AM</t>
  </si>
  <si>
    <r>
      <t>A total of 5.06 inches of rainfall fell betwen 12:00 AM 1/7, and 12:00 PM 1/8, causing influents flows of 64 MGD, and forcing LOTT to divert a total of 1.5 million gallons of screened, primary-treated effluent around the secondary treatment process, and blend it with the fully-treated final effluent.  During this time, 6.3 million gallons of the blended, disinfected final effluent was discharged through the Fiddlehead Outfall (Outfall 002).  A final effluent grab sample for Total Copper was collected at 9:10 PM 1/7, with a result of 147.0 mg/L.  Results for the composite samples for 1/7 and 1/8 were: 1/7 TSS - 23.0 mg/L, BOD</t>
    </r>
    <r>
      <rPr>
        <vertAlign val="subscript"/>
        <sz val="11"/>
        <color indexed="10"/>
        <rFont val="Arial"/>
      </rPr>
      <t>5</t>
    </r>
    <r>
      <rPr>
        <sz val="11"/>
        <color indexed="10"/>
        <rFont val="Arial"/>
      </rPr>
      <t xml:space="preserve"> - 17.7 mg/L, Ammonia - 6.86 mg/L; </t>
    </r>
    <r>
      <rPr>
        <sz val="11"/>
        <color indexed="10"/>
        <rFont val="Arial"/>
        <family val="2"/>
      </rPr>
      <t>1/8</t>
    </r>
    <r>
      <rPr>
        <sz val="11"/>
        <color indexed="10"/>
        <rFont val="Arial"/>
      </rPr>
      <t xml:space="preserve"> TSS - 23.7 mg/L, BOD</t>
    </r>
    <r>
      <rPr>
        <vertAlign val="subscript"/>
        <sz val="11"/>
        <color indexed="10"/>
        <rFont val="Arial"/>
        <family val="2"/>
      </rPr>
      <t>5</t>
    </r>
    <r>
      <rPr>
        <sz val="11"/>
        <color indexed="10"/>
        <rFont val="Arial"/>
      </rPr>
      <t xml:space="preserve"> - 15.2 mg/L, Ammonia - 2.98 mg/L.</t>
    </r>
  </si>
  <si>
    <t>1982 THROUGH 2010</t>
  </si>
  <si>
    <t>NPDES WASTE DISCHARGE AND RECLAIMED WATER PERMIT NO. WA0037061</t>
  </si>
  <si>
    <t>Test results: BOD – 6.0 mg/L,  TSS – 17.0 mg/L, Fecal coliform – 600 orgs/100 mL         Outfall 003: BOD – 4.5 mg/L, TSS – 99 mg/L</t>
  </si>
  <si>
    <r>
      <t xml:space="preserve">A total of 5.06 inches of rainfall fell betwen 12:00 AM 1/7, and 12:00 PM 1/8, causing influents flows of 64 MGD, and forcing LOTT to divert a total of 1.5 million gallons of screened, primary-treated effluent around the secondary treatment process, and blend it with the fully-treated final effluent.  During this time, 6.3 million gallons of the blended, disinfected final effluent was discharged through the Fiddlehead Outfall (Outfall 002).  A final effluent grab sample for Total Copper was collected at 9:10 PM 1/7, with a result of 147.0 </t>
    </r>
    <r>
      <rPr>
        <sz val="11"/>
        <color indexed="10"/>
        <rFont val="Calibri"/>
        <family val="2"/>
      </rPr>
      <t>µ</t>
    </r>
    <r>
      <rPr>
        <sz val="11"/>
        <color indexed="10"/>
        <rFont val="Arial"/>
        <family val="2"/>
      </rPr>
      <t>g/L.  Results for the composite samples for 1/7 and 1/8 were: 1/7 TSS - 23.0 mg/L, BOD</t>
    </r>
    <r>
      <rPr>
        <vertAlign val="subscript"/>
        <sz val="11"/>
        <color indexed="10"/>
        <rFont val="Arial"/>
      </rPr>
      <t>5</t>
    </r>
    <r>
      <rPr>
        <sz val="11"/>
        <color indexed="10"/>
        <rFont val="Arial"/>
      </rPr>
      <t xml:space="preserve"> - 17.7 mg/L, Ammonia - 6.86 mg/L; </t>
    </r>
    <r>
      <rPr>
        <sz val="11"/>
        <color indexed="10"/>
        <rFont val="Arial"/>
        <family val="2"/>
      </rPr>
      <t>1/8</t>
    </r>
    <r>
      <rPr>
        <sz val="11"/>
        <color indexed="10"/>
        <rFont val="Arial"/>
      </rPr>
      <t xml:space="preserve"> TSS - 23.7 mg/L, BOD</t>
    </r>
    <r>
      <rPr>
        <vertAlign val="subscript"/>
        <sz val="11"/>
        <color indexed="10"/>
        <rFont val="Arial"/>
        <family val="2"/>
      </rPr>
      <t>5</t>
    </r>
    <r>
      <rPr>
        <sz val="11"/>
        <color indexed="10"/>
        <rFont val="Arial"/>
      </rPr>
      <t xml:space="preserve"> - 15.2 mg/L, Ammonia - 2.98 mg/L.</t>
    </r>
  </si>
  <si>
    <r>
      <t>5.5 inches of rainfall fell between 1:00 PM 12/2 and 1:00 PM 12/3, causing influents flows of 79 MGD, and forcing LOTT to discharge a total of 9 million gallons of screened, untreated, non-disinfected combined sewer effluent through the Fiddlehead Outfall (Outfall 002) and 2.75 million gallons of primary-treated, disinfected effluent through the North Outfall (Outfall 001).  A composite sample from Outfall 002 consisting of hourly grab samples was collected between 12/3/07 at 0730 and 12/4/07 at 0030, and a grab sample was collected on 12/3/07 at 0730.  Results for the composite sample were:  TSS - 52.5 mg/L, COD - 82.1 mg/L, BOD</t>
    </r>
    <r>
      <rPr>
        <vertAlign val="subscript"/>
        <sz val="11"/>
        <color indexed="10"/>
        <rFont val="Arial"/>
      </rPr>
      <t>5</t>
    </r>
    <r>
      <rPr>
        <sz val="11"/>
        <color indexed="10"/>
        <rFont val="Arial"/>
      </rPr>
      <t xml:space="preserve"> - &lt; 43.5 mg/L, NH3, Total - 4.74 mg/L, and Copper - 49.5 </t>
    </r>
    <r>
      <rPr>
        <sz val="11"/>
        <color indexed="10"/>
        <rFont val="Calibri"/>
        <family val="2"/>
      </rPr>
      <t>µ</t>
    </r>
    <r>
      <rPr>
        <sz val="11"/>
        <color indexed="10"/>
        <rFont val="Arial"/>
      </rPr>
      <t>g/L.  Result for the grab sample was: Fecal coliform - 230,000 mpn/100 mL.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</si>
</sst>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"/>
    <numFmt numFmtId="166" formatCode="mm/dd/yy;@"/>
  </numFmts>
  <fonts count="30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6"/>
      <name val="Arial"/>
      <family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b/>
      <sz val="10"/>
      <color indexed="11"/>
      <name val="Arial"/>
    </font>
    <font>
      <sz val="10"/>
      <color indexed="8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</font>
    <font>
      <sz val="11"/>
      <color indexed="11"/>
      <name val="Arial"/>
    </font>
    <font>
      <sz val="11"/>
      <color indexed="8"/>
      <name val="Arial"/>
    </font>
    <font>
      <sz val="11"/>
      <name val="Arial"/>
      <family val="2"/>
    </font>
    <font>
      <sz val="11"/>
      <color indexed="12"/>
      <name val="Arial"/>
    </font>
    <font>
      <sz val="11"/>
      <color indexed="12"/>
      <name val="Arial"/>
      <family val="2"/>
    </font>
    <font>
      <sz val="11"/>
      <color indexed="10"/>
      <name val="Arial"/>
    </font>
    <font>
      <vertAlign val="subscript"/>
      <sz val="11"/>
      <color indexed="10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vertAlign val="subscript"/>
      <sz val="11"/>
      <color indexed="10"/>
      <name val="Arial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8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14" fontId="1" fillId="0" borderId="1" xfId="0" quotePrefix="1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quotePrefix="1" applyAlignment="1">
      <alignment horizontal="left"/>
    </xf>
    <xf numFmtId="0" fontId="10" fillId="0" borderId="2" xfId="0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0" xfId="0" applyBorder="1"/>
    <xf numFmtId="0" fontId="7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1" fillId="0" borderId="1" xfId="0" quotePrefix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0" fillId="2" borderId="0" xfId="0" quotePrefix="1" applyFill="1" applyAlignment="1">
      <alignment horizontal="left"/>
    </xf>
    <xf numFmtId="14" fontId="0" fillId="0" borderId="3" xfId="0" applyNumberFormat="1" applyBorder="1" applyAlignment="1">
      <alignment horizontal="center"/>
    </xf>
    <xf numFmtId="2" fontId="0" fillId="0" borderId="10" xfId="0" applyNumberFormat="1" applyBorder="1"/>
    <xf numFmtId="1" fontId="0" fillId="0" borderId="3" xfId="0" applyNumberFormat="1" applyBorder="1" applyAlignment="1">
      <alignment horizontal="center"/>
    </xf>
    <xf numFmtId="0" fontId="5" fillId="0" borderId="5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3" fillId="2" borderId="0" xfId="0" applyNumberFormat="1" applyFont="1" applyFill="1" applyAlignment="1">
      <alignment horizontal="left" wrapText="1"/>
    </xf>
    <xf numFmtId="0" fontId="14" fillId="0" borderId="1" xfId="0" applyNumberFormat="1" applyFont="1" applyBorder="1" applyAlignment="1">
      <alignment horizontal="left" wrapText="1"/>
    </xf>
    <xf numFmtId="0" fontId="13" fillId="0" borderId="1" xfId="0" applyNumberFormat="1" applyFont="1" applyBorder="1" applyAlignment="1">
      <alignment horizontal="left" wrapText="1"/>
    </xf>
    <xf numFmtId="0" fontId="13" fillId="0" borderId="8" xfId="0" applyNumberFormat="1" applyFont="1" applyBorder="1" applyAlignment="1">
      <alignment horizontal="left" wrapText="1"/>
    </xf>
    <xf numFmtId="0" fontId="13" fillId="0" borderId="1" xfId="0" quotePrefix="1" applyNumberFormat="1" applyFont="1" applyBorder="1" applyAlignment="1">
      <alignment horizontal="left" wrapText="1"/>
    </xf>
    <xf numFmtId="0" fontId="13" fillId="0" borderId="4" xfId="0" applyNumberFormat="1" applyFont="1" applyBorder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20" fontId="0" fillId="0" borderId="1" xfId="0" quotePrefix="1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5" fontId="0" fillId="2" borderId="0" xfId="0" applyNumberFormat="1" applyFill="1"/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/>
    <xf numFmtId="165" fontId="0" fillId="0" borderId="1" xfId="0" applyNumberFormat="1" applyBorder="1"/>
    <xf numFmtId="165" fontId="1" fillId="0" borderId="1" xfId="0" applyNumberFormat="1" applyFont="1" applyBorder="1" applyAlignment="1">
      <alignment horizontal="left"/>
    </xf>
    <xf numFmtId="165" fontId="1" fillId="0" borderId="1" xfId="0" quotePrefix="1" applyNumberFormat="1" applyFont="1" applyBorder="1" applyAlignment="1">
      <alignment horizontal="left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/>
    <xf numFmtId="165" fontId="13" fillId="0" borderId="1" xfId="0" quotePrefix="1" applyNumberFormat="1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8" fontId="13" fillId="0" borderId="1" xfId="0" applyNumberFormat="1" applyFont="1" applyBorder="1" applyAlignment="1">
      <alignment horizontal="center" wrapText="1"/>
    </xf>
    <xf numFmtId="164" fontId="2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13" fillId="0" borderId="10" xfId="0" applyNumberFormat="1" applyFont="1" applyBorder="1" applyAlignment="1">
      <alignment horizontal="left" wrapText="1"/>
    </xf>
    <xf numFmtId="0" fontId="0" fillId="0" borderId="11" xfId="0" applyBorder="1"/>
    <xf numFmtId="165" fontId="0" fillId="0" borderId="10" xfId="0" applyNumberFormat="1" applyBorder="1"/>
    <xf numFmtId="165" fontId="0" fillId="0" borderId="12" xfId="0" applyNumberFormat="1" applyBorder="1" applyAlignment="1">
      <alignment horizontal="center"/>
    </xf>
    <xf numFmtId="0" fontId="13" fillId="0" borderId="12" xfId="0" applyNumberFormat="1" applyFont="1" applyBorder="1" applyAlignment="1">
      <alignment horizontal="left" wrapText="1"/>
    </xf>
    <xf numFmtId="165" fontId="0" fillId="0" borderId="13" xfId="0" applyNumberFormat="1" applyBorder="1"/>
    <xf numFmtId="0" fontId="13" fillId="0" borderId="13" xfId="0" applyNumberFormat="1" applyFont="1" applyBorder="1" applyAlignment="1">
      <alignment horizontal="left" wrapText="1"/>
    </xf>
    <xf numFmtId="0" fontId="0" fillId="0" borderId="13" xfId="0" applyBorder="1"/>
    <xf numFmtId="18" fontId="13" fillId="0" borderId="12" xfId="0" applyNumberFormat="1" applyFont="1" applyBorder="1" applyAlignment="1">
      <alignment horizontal="center" wrapText="1"/>
    </xf>
    <xf numFmtId="165" fontId="13" fillId="0" borderId="12" xfId="0" quotePrefix="1" applyNumberFormat="1" applyFont="1" applyBorder="1" applyAlignment="1">
      <alignment horizontal="center" wrapText="1"/>
    </xf>
    <xf numFmtId="0" fontId="13" fillId="0" borderId="12" xfId="0" quotePrefix="1" applyNumberFormat="1" applyFont="1" applyBorder="1" applyAlignment="1">
      <alignment horizontal="left" wrapText="1"/>
    </xf>
    <xf numFmtId="165" fontId="13" fillId="0" borderId="12" xfId="0" applyNumberFormat="1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quotePrefix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left"/>
    </xf>
    <xf numFmtId="0" fontId="17" fillId="0" borderId="1" xfId="0" quotePrefix="1" applyFont="1" applyBorder="1" applyAlignment="1">
      <alignment horizontal="left" wrapText="1"/>
    </xf>
    <xf numFmtId="0" fontId="17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7" fillId="0" borderId="14" xfId="0" applyFont="1" applyBorder="1"/>
    <xf numFmtId="1" fontId="17" fillId="0" borderId="14" xfId="0" applyNumberFormat="1" applyFont="1" applyBorder="1" applyAlignment="1">
      <alignment horizontal="center"/>
    </xf>
    <xf numFmtId="0" fontId="17" fillId="0" borderId="12" xfId="0" quotePrefix="1" applyFont="1" applyBorder="1" applyAlignment="1">
      <alignment horizontal="center"/>
    </xf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164" fontId="17" fillId="0" borderId="12" xfId="1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20" fontId="17" fillId="0" borderId="12" xfId="0" quotePrefix="1" applyNumberFormat="1" applyFont="1" applyBorder="1" applyAlignment="1">
      <alignment horizontal="center"/>
    </xf>
    <xf numFmtId="20" fontId="17" fillId="0" borderId="1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8" fontId="20" fillId="0" borderId="12" xfId="0" applyNumberFormat="1" applyFont="1" applyBorder="1" applyAlignment="1">
      <alignment horizontal="center" wrapText="1"/>
    </xf>
    <xf numFmtId="165" fontId="17" fillId="0" borderId="12" xfId="0" applyNumberFormat="1" applyFont="1" applyBorder="1" applyAlignment="1">
      <alignment horizontal="center"/>
    </xf>
    <xf numFmtId="0" fontId="15" fillId="0" borderId="15" xfId="0" quotePrefix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5" fontId="15" fillId="0" borderId="15" xfId="0" quotePrefix="1" applyNumberFormat="1" applyFont="1" applyBorder="1" applyAlignment="1">
      <alignment horizontal="center" vertical="center" wrapText="1"/>
    </xf>
    <xf numFmtId="0" fontId="15" fillId="0" borderId="15" xfId="0" quotePrefix="1" applyFont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15" xfId="0" quotePrefix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" fontId="17" fillId="0" borderId="18" xfId="0" applyNumberFormat="1" applyFont="1" applyBorder="1" applyAlignment="1">
      <alignment horizontal="center" vertical="top"/>
    </xf>
    <xf numFmtId="0" fontId="0" fillId="0" borderId="0" xfId="0" quotePrefix="1"/>
    <xf numFmtId="1" fontId="17" fillId="0" borderId="19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8" fillId="0" borderId="4" xfId="0" quotePrefix="1" applyFont="1" applyBorder="1" applyAlignment="1">
      <alignment horizontal="left"/>
    </xf>
    <xf numFmtId="0" fontId="21" fillId="0" borderId="1" xfId="0" quotePrefix="1" applyFont="1" applyBorder="1" applyAlignment="1">
      <alignment horizontal="left"/>
    </xf>
    <xf numFmtId="0" fontId="22" fillId="0" borderId="1" xfId="0" quotePrefix="1" applyFont="1" applyBorder="1" applyAlignment="1">
      <alignment horizontal="left"/>
    </xf>
    <xf numFmtId="0" fontId="23" fillId="0" borderId="1" xfId="0" quotePrefix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quotePrefix="1" applyFont="1" applyBorder="1" applyAlignment="1">
      <alignment horizontal="left" wrapText="1"/>
    </xf>
    <xf numFmtId="166" fontId="20" fillId="0" borderId="12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/>
    </xf>
    <xf numFmtId="20" fontId="17" fillId="0" borderId="12" xfId="0" applyNumberFormat="1" applyFont="1" applyBorder="1" applyAlignment="1">
      <alignment horizontal="center" vertical="top"/>
    </xf>
    <xf numFmtId="164" fontId="17" fillId="0" borderId="12" xfId="0" applyNumberFormat="1" applyFont="1" applyBorder="1" applyAlignment="1">
      <alignment horizontal="center" vertical="top"/>
    </xf>
    <xf numFmtId="2" fontId="17" fillId="0" borderId="12" xfId="0" applyNumberFormat="1" applyFont="1" applyBorder="1" applyAlignment="1">
      <alignment horizontal="center" vertical="top"/>
    </xf>
    <xf numFmtId="0" fontId="23" fillId="0" borderId="20" xfId="0" applyFont="1" applyBorder="1" applyAlignment="1">
      <alignment horizontal="left" vertical="top" wrapText="1"/>
    </xf>
    <xf numFmtId="0" fontId="0" fillId="0" borderId="0" xfId="0" applyBorder="1"/>
    <xf numFmtId="1" fontId="17" fillId="0" borderId="19" xfId="0" applyNumberFormat="1" applyFont="1" applyBorder="1" applyAlignment="1">
      <alignment horizontal="center" vertical="top"/>
    </xf>
    <xf numFmtId="166" fontId="20" fillId="0" borderId="18" xfId="0" applyNumberFormat="1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/>
    </xf>
    <xf numFmtId="20" fontId="17" fillId="0" borderId="18" xfId="0" applyNumberFormat="1" applyFont="1" applyBorder="1" applyAlignment="1">
      <alignment horizontal="center" vertical="top"/>
    </xf>
    <xf numFmtId="164" fontId="17" fillId="0" borderId="18" xfId="0" applyNumberFormat="1" applyFont="1" applyBorder="1" applyAlignment="1">
      <alignment horizontal="center" vertical="top"/>
    </xf>
    <xf numFmtId="0" fontId="23" fillId="0" borderId="21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5" fillId="0" borderId="14" xfId="0" applyFont="1" applyBorder="1"/>
    <xf numFmtId="1" fontId="25" fillId="0" borderId="14" xfId="0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 vertical="top"/>
    </xf>
    <xf numFmtId="0" fontId="25" fillId="0" borderId="22" xfId="0" applyFont="1" applyBorder="1" applyAlignment="1">
      <alignment horizontal="center"/>
    </xf>
    <xf numFmtId="165" fontId="20" fillId="0" borderId="18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 vertical="top"/>
    </xf>
    <xf numFmtId="0" fontId="22" fillId="0" borderId="21" xfId="0" quotePrefix="1" applyFont="1" applyBorder="1" applyAlignment="1">
      <alignment horizontal="left"/>
    </xf>
    <xf numFmtId="0" fontId="25" fillId="0" borderId="23" xfId="0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 wrapText="1"/>
    </xf>
    <xf numFmtId="164" fontId="20" fillId="0" borderId="12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0" fontId="22" fillId="0" borderId="20" xfId="0" quotePrefix="1" applyFont="1" applyBorder="1" applyAlignment="1">
      <alignment horizontal="left"/>
    </xf>
    <xf numFmtId="0" fontId="27" fillId="0" borderId="21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center" vertical="top"/>
    </xf>
    <xf numFmtId="165" fontId="13" fillId="0" borderId="18" xfId="0" applyNumberFormat="1" applyFont="1" applyBorder="1" applyAlignment="1">
      <alignment horizontal="center" vertical="top" wrapText="1"/>
    </xf>
    <xf numFmtId="0" fontId="13" fillId="0" borderId="18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/>
    </xf>
    <xf numFmtId="20" fontId="20" fillId="0" borderId="18" xfId="0" applyNumberFormat="1" applyFont="1" applyBorder="1" applyAlignment="1">
      <alignment horizontal="center" vertical="top"/>
    </xf>
    <xf numFmtId="164" fontId="20" fillId="0" borderId="18" xfId="0" applyNumberFormat="1" applyFont="1" applyBorder="1" applyAlignment="1">
      <alignment horizontal="center" vertical="top"/>
    </xf>
    <xf numFmtId="0" fontId="27" fillId="0" borderId="1" xfId="0" quotePrefix="1" applyFont="1" applyBorder="1" applyAlignment="1">
      <alignment horizontal="left" wrapText="1"/>
    </xf>
    <xf numFmtId="0" fontId="25" fillId="0" borderId="23" xfId="0" applyFont="1" applyBorder="1" applyAlignment="1">
      <alignment horizontal="center" vertical="top"/>
    </xf>
    <xf numFmtId="165" fontId="13" fillId="0" borderId="12" xfId="0" applyNumberFormat="1" applyFont="1" applyBorder="1" applyAlignment="1">
      <alignment horizontal="center" vertical="top" wrapText="1"/>
    </xf>
    <xf numFmtId="0" fontId="13" fillId="0" borderId="12" xfId="0" applyNumberFormat="1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/>
    </xf>
    <xf numFmtId="20" fontId="20" fillId="0" borderId="12" xfId="0" applyNumberFormat="1" applyFont="1" applyBorder="1" applyAlignment="1">
      <alignment horizontal="center" vertical="top"/>
    </xf>
    <xf numFmtId="164" fontId="20" fillId="0" borderId="12" xfId="0" applyNumberFormat="1" applyFont="1" applyBorder="1" applyAlignment="1">
      <alignment horizontal="center" vertical="top"/>
    </xf>
    <xf numFmtId="0" fontId="27" fillId="0" borderId="20" xfId="0" applyFont="1" applyBorder="1" applyAlignment="1">
      <alignment horizontal="left" vertical="top" wrapText="1"/>
    </xf>
    <xf numFmtId="0" fontId="21" fillId="0" borderId="4" xfId="0" quotePrefix="1" applyFont="1" applyBorder="1" applyAlignment="1">
      <alignment horizontal="left"/>
    </xf>
    <xf numFmtId="0" fontId="25" fillId="0" borderId="14" xfId="0" applyFont="1" applyBorder="1" applyAlignment="1">
      <alignment horizontal="center" vertical="top"/>
    </xf>
    <xf numFmtId="0" fontId="25" fillId="0" borderId="19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25" xfId="0" applyBorder="1"/>
    <xf numFmtId="0" fontId="21" fillId="0" borderId="20" xfId="0" quotePrefix="1" applyFont="1" applyBorder="1" applyAlignment="1">
      <alignment horizontal="left"/>
    </xf>
    <xf numFmtId="0" fontId="0" fillId="0" borderId="26" xfId="0" applyBorder="1"/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quotePrefix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22" xfId="0" applyFont="1" applyFill="1" applyBorder="1" applyAlignment="1">
      <alignment horizontal="center" vertical="top"/>
    </xf>
    <xf numFmtId="165" fontId="20" fillId="0" borderId="12" xfId="0" applyNumberFormat="1" applyFont="1" applyFill="1" applyBorder="1" applyAlignment="1">
      <alignment horizontal="center"/>
    </xf>
    <xf numFmtId="0" fontId="20" fillId="0" borderId="18" xfId="0" applyNumberFormat="1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64" fontId="20" fillId="0" borderId="1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754380</xdr:colOff>
      <xdr:row>0</xdr:row>
      <xdr:rowOff>106680</xdr:rowOff>
    </xdr:from>
    <xdr:to>
      <xdr:col>9</xdr:col>
      <xdr:colOff>1257300</xdr:colOff>
      <xdr:row>3</xdr:row>
      <xdr:rowOff>91440</xdr:rowOff>
    </xdr:to>
    <xdr:pic>
      <xdr:nvPicPr>
        <xdr:cNvPr id="2073" name="Picture 1" descr="LOTT Alliance, New Logo w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0240" y="106680"/>
          <a:ext cx="1424940" cy="4876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754380</xdr:colOff>
      <xdr:row>0</xdr:row>
      <xdr:rowOff>106680</xdr:rowOff>
    </xdr:from>
    <xdr:to>
      <xdr:col>9</xdr:col>
      <xdr:colOff>1257300</xdr:colOff>
      <xdr:row>3</xdr:row>
      <xdr:rowOff>91440</xdr:rowOff>
    </xdr:to>
    <xdr:pic>
      <xdr:nvPicPr>
        <xdr:cNvPr id="3097" name="Picture 1" descr="LOTT Alliance, New Logo w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0240" y="106680"/>
          <a:ext cx="1424940" cy="4876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784860</xdr:colOff>
      <xdr:row>0</xdr:row>
      <xdr:rowOff>0</xdr:rowOff>
    </xdr:from>
    <xdr:to>
      <xdr:col>9</xdr:col>
      <xdr:colOff>1744980</xdr:colOff>
      <xdr:row>3</xdr:row>
      <xdr:rowOff>137160</xdr:rowOff>
    </xdr:to>
    <xdr:pic>
      <xdr:nvPicPr>
        <xdr:cNvPr id="1049" name="Picture 1" descr="LOTT Alliance, New Logo w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0720" y="0"/>
          <a:ext cx="1882140" cy="6400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784860</xdr:colOff>
      <xdr:row>0</xdr:row>
      <xdr:rowOff>0</xdr:rowOff>
    </xdr:from>
    <xdr:to>
      <xdr:col>9</xdr:col>
      <xdr:colOff>1744980</xdr:colOff>
      <xdr:row>3</xdr:row>
      <xdr:rowOff>137160</xdr:rowOff>
    </xdr:to>
    <xdr:pic>
      <xdr:nvPicPr>
        <xdr:cNvPr id="5145" name="Picture 1" descr="LOTT Alliance, New Logo w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0720" y="0"/>
          <a:ext cx="1882140" cy="6400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784860</xdr:colOff>
      <xdr:row>0</xdr:row>
      <xdr:rowOff>0</xdr:rowOff>
    </xdr:from>
    <xdr:to>
      <xdr:col>9</xdr:col>
      <xdr:colOff>1744980</xdr:colOff>
      <xdr:row>3</xdr:row>
      <xdr:rowOff>137160</xdr:rowOff>
    </xdr:to>
    <xdr:pic>
      <xdr:nvPicPr>
        <xdr:cNvPr id="6167" name="Picture 1" descr="LOTT Alliance, New Logo w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0720" y="0"/>
          <a:ext cx="1882140" cy="6400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workbookViewId="0">
      <selection activeCell="H13" sqref="H13"/>
    </sheetView>
  </sheetViews>
  <sheetFormatPr defaultRowHeight="12.75" x14ac:dyDescent="0.2"/>
  <cols>
    <col min="1" max="1" width="10.140625" customWidth="1"/>
    <col min="2" max="2" width="10.28515625" customWidth="1"/>
    <col min="3" max="5" width="16" customWidth="1"/>
    <col min="6" max="6" width="9.7109375" customWidth="1"/>
    <col min="7" max="7" width="7.7109375" customWidth="1"/>
    <col min="8" max="8" width="10.85546875" customWidth="1"/>
    <col min="9" max="9" width="15.7109375" customWidth="1"/>
    <col min="10" max="10" width="77" customWidth="1"/>
    <col min="11" max="11" width="8.7109375" customWidth="1"/>
  </cols>
  <sheetData>
    <row r="1" spans="1:10" x14ac:dyDescent="0.2">
      <c r="C1" s="29"/>
    </row>
    <row r="3" spans="1:10" ht="20.25" x14ac:dyDescent="0.3">
      <c r="A3" s="29"/>
      <c r="B3" s="29"/>
      <c r="C3" s="30" t="s">
        <v>0</v>
      </c>
      <c r="D3" s="30"/>
      <c r="E3" s="30"/>
      <c r="F3" s="30"/>
      <c r="G3" s="30"/>
      <c r="H3" s="30"/>
      <c r="I3" s="30"/>
      <c r="J3" s="31"/>
    </row>
    <row r="4" spans="1:10" x14ac:dyDescent="0.2">
      <c r="A4" s="29"/>
      <c r="B4" s="29"/>
      <c r="C4" s="29"/>
      <c r="D4" s="32" t="s">
        <v>1</v>
      </c>
      <c r="E4" s="29"/>
      <c r="F4" s="29"/>
      <c r="G4" s="29"/>
      <c r="H4" s="29"/>
      <c r="I4" s="29"/>
      <c r="J4" s="29"/>
    </row>
    <row r="5" spans="1:10" ht="13.5" thickBot="1" x14ac:dyDescent="0.25">
      <c r="A5" s="41" t="s">
        <v>2</v>
      </c>
    </row>
    <row r="6" spans="1:10" ht="13.5" thickTop="1" x14ac:dyDescent="0.2">
      <c r="A6" s="15" t="s">
        <v>3</v>
      </c>
      <c r="B6" s="16" t="s">
        <v>4</v>
      </c>
      <c r="C6" s="16" t="s">
        <v>5</v>
      </c>
      <c r="D6" s="16" t="s">
        <v>6</v>
      </c>
      <c r="E6" s="8"/>
      <c r="F6" s="8" t="s">
        <v>7</v>
      </c>
      <c r="G6" s="9" t="s">
        <v>7</v>
      </c>
      <c r="H6" s="9" t="s">
        <v>8</v>
      </c>
      <c r="I6" s="39" t="s">
        <v>9</v>
      </c>
      <c r="J6" s="17"/>
    </row>
    <row r="7" spans="1:10" x14ac:dyDescent="0.2">
      <c r="A7" s="10"/>
      <c r="B7" s="18" t="s">
        <v>10</v>
      </c>
      <c r="C7" s="18" t="s">
        <v>10</v>
      </c>
      <c r="D7" s="18" t="s">
        <v>11</v>
      </c>
      <c r="E7" s="12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8" t="s">
        <v>17</v>
      </c>
    </row>
    <row r="8" spans="1:10" x14ac:dyDescent="0.2">
      <c r="A8" s="10"/>
      <c r="B8" s="4"/>
      <c r="C8" s="1"/>
      <c r="D8" s="1"/>
      <c r="E8" s="12" t="s">
        <v>18</v>
      </c>
      <c r="F8" s="38" t="s">
        <v>15</v>
      </c>
      <c r="G8" s="12" t="s">
        <v>19</v>
      </c>
      <c r="H8" s="12"/>
      <c r="I8" s="12" t="s">
        <v>19</v>
      </c>
      <c r="J8" s="1"/>
    </row>
    <row r="9" spans="1:10" ht="13.5" thickBot="1" x14ac:dyDescent="0.25">
      <c r="A9" s="13"/>
      <c r="B9" s="14"/>
      <c r="C9" s="14"/>
      <c r="D9" s="14"/>
      <c r="E9" s="23"/>
      <c r="F9" s="14"/>
      <c r="G9" s="14"/>
      <c r="H9" s="14"/>
      <c r="I9" s="23"/>
      <c r="J9" s="14"/>
    </row>
    <row r="10" spans="1:10" ht="13.5" thickTop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5"/>
      <c r="B11" s="33" t="s">
        <v>20</v>
      </c>
      <c r="C11" s="34"/>
      <c r="D11" s="34"/>
      <c r="E11" s="1"/>
      <c r="F11" s="1"/>
      <c r="G11" s="1"/>
      <c r="H11" s="1"/>
      <c r="I11" s="1"/>
      <c r="J11" s="1"/>
    </row>
    <row r="12" spans="1:10" x14ac:dyDescent="0.2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5">
        <v>1982</v>
      </c>
      <c r="B13" s="19">
        <v>30288</v>
      </c>
      <c r="C13" s="1"/>
      <c r="D13" s="3" t="s">
        <v>21</v>
      </c>
      <c r="E13" s="1"/>
      <c r="F13" s="3">
        <v>1</v>
      </c>
      <c r="G13" s="4">
        <v>1</v>
      </c>
      <c r="H13" s="26">
        <v>6</v>
      </c>
      <c r="I13" s="25">
        <f>G13/(H13/12)</f>
        <v>2</v>
      </c>
      <c r="J13" s="1"/>
    </row>
    <row r="14" spans="1:10" x14ac:dyDescent="0.2">
      <c r="A14" s="5">
        <v>1983</v>
      </c>
      <c r="B14" s="19">
        <v>30321</v>
      </c>
      <c r="C14" s="1"/>
      <c r="D14" s="3" t="s">
        <v>22</v>
      </c>
      <c r="E14" s="1"/>
      <c r="F14" s="4">
        <v>1</v>
      </c>
      <c r="G14" s="4">
        <v>2</v>
      </c>
      <c r="H14" s="26">
        <v>12</v>
      </c>
      <c r="I14" s="25">
        <f>G14/((H13+H14)/12)</f>
        <v>1.3333333333333333</v>
      </c>
      <c r="J14" s="1"/>
    </row>
    <row r="15" spans="1:10" x14ac:dyDescent="0.2">
      <c r="A15" s="5">
        <v>1984</v>
      </c>
      <c r="B15" s="4"/>
      <c r="C15" s="1"/>
      <c r="D15" s="27" t="s">
        <v>23</v>
      </c>
      <c r="E15" s="1"/>
      <c r="F15" s="4"/>
      <c r="G15" s="4">
        <v>2</v>
      </c>
      <c r="H15" s="26">
        <v>12</v>
      </c>
      <c r="I15" s="25">
        <f>G15/((H13+H14+H15)/12)</f>
        <v>0.8</v>
      </c>
      <c r="J15" s="1"/>
    </row>
    <row r="16" spans="1:10" x14ac:dyDescent="0.2">
      <c r="A16" s="5">
        <v>1985</v>
      </c>
      <c r="B16" s="4"/>
      <c r="C16" s="1"/>
      <c r="D16" s="27" t="s">
        <v>23</v>
      </c>
      <c r="E16" s="1"/>
      <c r="F16" s="4"/>
      <c r="G16" s="4">
        <v>2</v>
      </c>
      <c r="H16" s="26">
        <v>12</v>
      </c>
      <c r="I16" s="25">
        <f>G16/((H13+H14+H15+H16)/12)</f>
        <v>0.5714285714285714</v>
      </c>
      <c r="J16" s="1"/>
    </row>
    <row r="17" spans="1:10" x14ac:dyDescent="0.2">
      <c r="A17" s="5">
        <v>1986</v>
      </c>
      <c r="B17" s="19">
        <v>31430</v>
      </c>
      <c r="C17" s="1"/>
      <c r="D17" s="3" t="s">
        <v>24</v>
      </c>
      <c r="E17" s="1"/>
      <c r="F17" s="1"/>
      <c r="G17" s="4"/>
      <c r="H17" s="26"/>
      <c r="I17" s="4"/>
      <c r="J17" s="1"/>
    </row>
    <row r="18" spans="1:10" x14ac:dyDescent="0.2">
      <c r="A18" s="5"/>
      <c r="B18" s="19">
        <v>31739</v>
      </c>
      <c r="C18" s="1"/>
      <c r="D18" s="3" t="s">
        <v>25</v>
      </c>
      <c r="E18" s="24"/>
      <c r="F18" s="4">
        <v>2</v>
      </c>
      <c r="G18" s="4">
        <v>4</v>
      </c>
      <c r="H18" s="26">
        <v>12</v>
      </c>
      <c r="I18" s="25">
        <f>G18/((+H13+H14+H15+H16+H17+H18)/12)</f>
        <v>0.88888888888888884</v>
      </c>
      <c r="J18" s="1"/>
    </row>
    <row r="19" spans="1:10" x14ac:dyDescent="0.2">
      <c r="A19" s="5">
        <v>1987</v>
      </c>
      <c r="B19" s="20" t="s">
        <v>26</v>
      </c>
      <c r="C19" s="1"/>
      <c r="D19" s="4" t="s">
        <v>27</v>
      </c>
      <c r="E19" s="4" t="s">
        <v>28</v>
      </c>
      <c r="F19" s="1"/>
      <c r="G19" s="1"/>
      <c r="H19" s="26"/>
      <c r="I19" s="4"/>
      <c r="J19" s="1"/>
    </row>
    <row r="20" spans="1:10" x14ac:dyDescent="0.2">
      <c r="A20" s="5"/>
      <c r="B20" s="19">
        <v>32120</v>
      </c>
      <c r="C20" s="1"/>
      <c r="D20" s="4" t="s">
        <v>27</v>
      </c>
      <c r="E20" s="4" t="s">
        <v>28</v>
      </c>
      <c r="F20" s="4">
        <v>2</v>
      </c>
      <c r="G20" s="4">
        <v>6</v>
      </c>
      <c r="H20" s="26">
        <v>12</v>
      </c>
      <c r="I20" s="25">
        <f>G20/((H13+H14+H15+H16+H17+H18+H19+H20)/12)</f>
        <v>1.0909090909090908</v>
      </c>
      <c r="J20" s="1"/>
    </row>
    <row r="21" spans="1:10" x14ac:dyDescent="0.2">
      <c r="A21" s="5">
        <v>1988</v>
      </c>
      <c r="B21" s="19"/>
      <c r="C21" s="1"/>
      <c r="D21" s="27" t="s">
        <v>23</v>
      </c>
      <c r="E21" s="4"/>
      <c r="F21" s="1"/>
      <c r="G21" s="4">
        <v>6</v>
      </c>
      <c r="H21" s="26">
        <v>12</v>
      </c>
      <c r="I21" s="25">
        <f>G21/((H13+H14+H15+H16+H17+H18+H19+H20+H21)/12)</f>
        <v>0.92307692307692313</v>
      </c>
      <c r="J21" s="1"/>
    </row>
    <row r="22" spans="1:10" x14ac:dyDescent="0.2">
      <c r="A22" s="5">
        <v>1989</v>
      </c>
      <c r="B22" s="4"/>
      <c r="C22" s="1"/>
      <c r="D22" s="27" t="s">
        <v>23</v>
      </c>
      <c r="E22" s="4"/>
      <c r="F22" s="1"/>
      <c r="G22" s="4">
        <v>6</v>
      </c>
      <c r="H22" s="26">
        <v>12</v>
      </c>
      <c r="I22" s="25">
        <f>G22/((H13+H14+H15+H16+H17+H18+H19+H20+H21+H22)/12)</f>
        <v>0.8</v>
      </c>
      <c r="J22" s="1"/>
    </row>
    <row r="23" spans="1:10" x14ac:dyDescent="0.2">
      <c r="A23" s="5">
        <v>1990</v>
      </c>
      <c r="B23" s="19">
        <v>32882</v>
      </c>
      <c r="C23" s="1" t="s">
        <v>29</v>
      </c>
      <c r="D23" s="4" t="s">
        <v>30</v>
      </c>
      <c r="E23" s="4" t="s">
        <v>31</v>
      </c>
      <c r="F23" s="1"/>
      <c r="G23" s="1"/>
      <c r="H23" s="26"/>
      <c r="I23" s="25"/>
      <c r="J23" s="2" t="s">
        <v>32</v>
      </c>
    </row>
    <row r="24" spans="1:10" x14ac:dyDescent="0.2">
      <c r="A24" s="28">
        <v>1990</v>
      </c>
      <c r="B24" s="22" t="s">
        <v>33</v>
      </c>
      <c r="C24" s="3" t="s">
        <v>34</v>
      </c>
      <c r="D24" s="3" t="s">
        <v>35</v>
      </c>
      <c r="E24" s="4"/>
      <c r="F24" s="4">
        <v>2</v>
      </c>
      <c r="G24" s="4">
        <v>8</v>
      </c>
      <c r="H24" s="26">
        <v>12</v>
      </c>
      <c r="I24" s="25">
        <f>G24/((H13+H14+H15+H16+H17+H18+H19+H20+H21+H22+H23+H24)/12)</f>
        <v>0.94117647058823528</v>
      </c>
      <c r="J24" s="2" t="s">
        <v>36</v>
      </c>
    </row>
    <row r="25" spans="1:10" x14ac:dyDescent="0.2">
      <c r="A25" s="1"/>
      <c r="B25" s="4"/>
      <c r="C25" s="1"/>
      <c r="D25" s="4"/>
      <c r="E25" s="4"/>
      <c r="F25" s="1"/>
      <c r="G25" s="1"/>
      <c r="H25" s="1"/>
      <c r="I25" s="4"/>
      <c r="J25" s="2" t="s">
        <v>37</v>
      </c>
    </row>
    <row r="26" spans="1:10" x14ac:dyDescent="0.2">
      <c r="A26" s="5">
        <v>1991</v>
      </c>
      <c r="B26" s="19">
        <v>33332</v>
      </c>
      <c r="C26" s="4" t="s">
        <v>38</v>
      </c>
      <c r="D26" s="3" t="s">
        <v>39</v>
      </c>
      <c r="E26" s="4" t="s">
        <v>40</v>
      </c>
      <c r="F26" s="4">
        <v>1</v>
      </c>
      <c r="G26" s="4">
        <v>9</v>
      </c>
      <c r="H26" s="26">
        <v>12</v>
      </c>
      <c r="I26" s="25">
        <f>G26/((H13+H14+H15+H16+H17+H18+H19+H20+H21+H22+H23+H24+H25+H26)/12)</f>
        <v>0.94736842105263153</v>
      </c>
      <c r="J26" s="2" t="s">
        <v>41</v>
      </c>
    </row>
    <row r="27" spans="1:10" x14ac:dyDescent="0.2">
      <c r="A27" s="5">
        <v>1992</v>
      </c>
      <c r="B27" s="4"/>
      <c r="C27" s="1"/>
      <c r="D27" s="27" t="s">
        <v>23</v>
      </c>
      <c r="E27" s="4"/>
      <c r="F27" s="1"/>
      <c r="G27" s="4">
        <v>9</v>
      </c>
      <c r="H27" s="26">
        <v>12</v>
      </c>
      <c r="I27" s="25">
        <f>G27/((H13+H14+H15+H16+H17+H18+H19+H20+H21+H22+H23+H24+H25+H26+H27)/12)</f>
        <v>0.8571428571428571</v>
      </c>
      <c r="J27" s="1"/>
    </row>
    <row r="28" spans="1:10" x14ac:dyDescent="0.2">
      <c r="A28" s="5">
        <v>1993</v>
      </c>
      <c r="B28" s="19">
        <v>33989</v>
      </c>
      <c r="C28" s="1" t="s">
        <v>42</v>
      </c>
      <c r="D28" s="3" t="s">
        <v>43</v>
      </c>
      <c r="E28" s="4" t="s">
        <v>44</v>
      </c>
      <c r="F28" s="4">
        <v>1</v>
      </c>
      <c r="G28" s="4">
        <v>10</v>
      </c>
      <c r="H28" s="26">
        <v>12</v>
      </c>
      <c r="I28" s="25">
        <f>G28/((H13+H14+H15+H16+H17+H18+H19+H20+H21+H22+H23+H24+H25+H26+H27+H28)/12)</f>
        <v>0.86956521739130432</v>
      </c>
      <c r="J28" s="2" t="s">
        <v>45</v>
      </c>
    </row>
    <row r="29" spans="1:10" x14ac:dyDescent="0.2">
      <c r="A29" s="5"/>
      <c r="B29" s="19"/>
      <c r="C29" s="1"/>
      <c r="D29" s="3"/>
      <c r="E29" s="4"/>
      <c r="F29" s="4"/>
      <c r="G29" s="4"/>
      <c r="H29" s="26"/>
      <c r="I29" s="25"/>
      <c r="J29" s="40" t="s">
        <v>46</v>
      </c>
    </row>
    <row r="30" spans="1:10" x14ac:dyDescent="0.2">
      <c r="A30" s="5"/>
      <c r="B30" s="19"/>
      <c r="C30" s="1"/>
      <c r="D30" s="3"/>
      <c r="E30" s="4"/>
      <c r="F30" s="4"/>
      <c r="G30" s="4"/>
      <c r="H30" s="26"/>
      <c r="I30" s="25"/>
      <c r="J30" s="2"/>
    </row>
    <row r="31" spans="1:10" x14ac:dyDescent="0.2">
      <c r="A31" s="5"/>
      <c r="B31" s="19"/>
      <c r="C31" s="1"/>
      <c r="D31" s="27"/>
      <c r="E31" s="4"/>
      <c r="F31" s="4"/>
      <c r="G31" s="4"/>
      <c r="H31" s="26"/>
      <c r="I31" s="25"/>
      <c r="J31" s="2"/>
    </row>
    <row r="32" spans="1:10" x14ac:dyDescent="0.2">
      <c r="A32" s="35"/>
      <c r="B32" s="36" t="s">
        <v>47</v>
      </c>
      <c r="C32" s="33"/>
      <c r="D32" s="37"/>
      <c r="E32" s="18"/>
      <c r="F32" s="4"/>
      <c r="G32" s="4"/>
      <c r="H32" s="26"/>
      <c r="I32" s="25"/>
      <c r="J32" s="2"/>
    </row>
    <row r="33" spans="1:10" x14ac:dyDescent="0.2">
      <c r="A33" s="5"/>
      <c r="B33" s="4"/>
      <c r="C33" s="1"/>
      <c r="D33" s="4"/>
      <c r="E33" s="4"/>
      <c r="F33" s="1"/>
      <c r="G33" s="1"/>
      <c r="H33" s="1"/>
      <c r="I33" s="4"/>
      <c r="J33" s="2"/>
    </row>
    <row r="34" spans="1:10" x14ac:dyDescent="0.2">
      <c r="A34" s="5">
        <v>1994</v>
      </c>
      <c r="B34" s="4"/>
      <c r="C34" s="1"/>
      <c r="D34" s="27" t="s">
        <v>23</v>
      </c>
      <c r="E34" s="4"/>
      <c r="F34" s="1"/>
      <c r="G34" s="4">
        <v>10</v>
      </c>
      <c r="H34" s="26">
        <v>12</v>
      </c>
      <c r="I34" s="25">
        <f>G34/((H13+H14+H15+H16+H17+H18+H19+H20+H21+H22+H23+H24+H25+H26+H27+H28+H29+H30+H31+H32+H33+H34)/12)</f>
        <v>0.8</v>
      </c>
      <c r="J34" s="1"/>
    </row>
    <row r="35" spans="1:10" x14ac:dyDescent="0.2">
      <c r="A35" s="5">
        <v>1995</v>
      </c>
      <c r="B35" s="4"/>
      <c r="C35" s="1"/>
      <c r="D35" s="27" t="s">
        <v>23</v>
      </c>
      <c r="E35" s="4"/>
      <c r="F35" s="1"/>
      <c r="G35" s="4">
        <v>10</v>
      </c>
      <c r="H35" s="26">
        <v>12</v>
      </c>
      <c r="I35" s="25">
        <f>G35/((H13+H14+H15+H16+H17+H18+H19+H20+H21+H22+H23+H24+H25+H26++H27+H28+H29+H30+H31+H32+H33+H34+H35)/12)</f>
        <v>0.7407407407407407</v>
      </c>
      <c r="J35" s="1"/>
    </row>
    <row r="36" spans="1:10" x14ac:dyDescent="0.2">
      <c r="A36" s="5" t="s">
        <v>48</v>
      </c>
      <c r="B36" s="4"/>
      <c r="C36" s="1"/>
      <c r="D36" s="27" t="s">
        <v>23</v>
      </c>
      <c r="E36" s="4"/>
      <c r="F36" s="1"/>
      <c r="G36" s="4">
        <v>10</v>
      </c>
      <c r="H36" s="26">
        <v>10</v>
      </c>
      <c r="I36" s="25">
        <f>G36/((H13+H14+H15+H16+H17+H18+H19+H20+H21+H22+H23+H24+H25+H26+H27+H28+H29+H30+H31+H32+H33+H34+H35+H36)/12)</f>
        <v>0.69767441860465118</v>
      </c>
      <c r="J36" s="1"/>
    </row>
    <row r="37" spans="1:10" x14ac:dyDescent="0.2">
      <c r="A37" s="5"/>
      <c r="B37" s="4"/>
      <c r="C37" s="1"/>
      <c r="D37" s="4"/>
      <c r="E37" s="4"/>
      <c r="F37" s="1"/>
      <c r="G37" s="1"/>
      <c r="H37" s="1"/>
      <c r="I37" s="4"/>
      <c r="J37" s="1"/>
    </row>
    <row r="38" spans="1:10" ht="13.5" thickBot="1" x14ac:dyDescent="0.25">
      <c r="A38" s="6"/>
      <c r="B38" s="21"/>
      <c r="C38" s="7"/>
      <c r="D38" s="21"/>
      <c r="E38" s="7"/>
      <c r="F38" s="7"/>
      <c r="G38" s="7"/>
      <c r="H38" s="7"/>
      <c r="I38" s="21"/>
      <c r="J38" s="7"/>
    </row>
    <row r="39" spans="1:10" ht="13.5" thickBot="1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</row>
  </sheetData>
  <phoneticPr fontId="0" type="noConversion"/>
  <printOptions horizontalCentered="1" verticalCentered="1" gridLines="1" gridLinesSet="0"/>
  <pageMargins left="0" right="0" top="0.25" bottom="0.25" header="0.5" footer="0.5"/>
  <pageSetup scale="70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9"/>
  <sheetViews>
    <sheetView topLeftCell="A20" zoomScale="115" workbookViewId="0">
      <selection activeCell="A8" sqref="A8:J8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11.42578125" customWidth="1"/>
  </cols>
  <sheetData>
    <row r="5" spans="1:10" x14ac:dyDescent="0.2">
      <c r="A5" s="212" t="s">
        <v>108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0" t="s">
        <v>110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x14ac:dyDescent="0.2">
      <c r="A7" s="210" t="s">
        <v>129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5" thickBo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</row>
    <row r="9" spans="1:10" ht="38.25" x14ac:dyDescent="0.2">
      <c r="A9" s="127" t="s">
        <v>3</v>
      </c>
      <c r="B9" s="128" t="s">
        <v>115</v>
      </c>
      <c r="C9" s="126" t="s">
        <v>116</v>
      </c>
      <c r="D9" s="129" t="s">
        <v>117</v>
      </c>
      <c r="E9" s="129" t="s">
        <v>118</v>
      </c>
      <c r="F9" s="131" t="s">
        <v>121</v>
      </c>
      <c r="G9" s="129" t="s">
        <v>122</v>
      </c>
      <c r="H9" s="132" t="s">
        <v>119</v>
      </c>
      <c r="I9" s="130" t="s">
        <v>120</v>
      </c>
      <c r="J9" s="133" t="s">
        <v>111</v>
      </c>
    </row>
    <row r="10" spans="1:10" ht="14.25" x14ac:dyDescent="0.2">
      <c r="A10" s="111"/>
      <c r="B10" s="97"/>
      <c r="C10" s="98"/>
      <c r="D10" s="99"/>
      <c r="E10" s="99"/>
      <c r="F10" s="99"/>
      <c r="G10" s="99"/>
      <c r="H10" s="99"/>
      <c r="I10" s="99"/>
      <c r="J10" s="106"/>
    </row>
    <row r="11" spans="1:10" ht="14.25" x14ac:dyDescent="0.2">
      <c r="A11" s="111">
        <v>1982</v>
      </c>
      <c r="B11" s="125">
        <v>30288</v>
      </c>
      <c r="C11" s="124">
        <v>0.375</v>
      </c>
      <c r="D11" s="115">
        <v>15</v>
      </c>
      <c r="E11" s="116"/>
      <c r="F11" s="115">
        <v>1</v>
      </c>
      <c r="G11" s="117">
        <v>1</v>
      </c>
      <c r="H11" s="118">
        <v>6</v>
      </c>
      <c r="I11" s="119">
        <f>G11/((SUM($H$11:H11)/12))</f>
        <v>2</v>
      </c>
      <c r="J11" s="107" t="s">
        <v>123</v>
      </c>
    </row>
    <row r="12" spans="1:10" ht="14.25" x14ac:dyDescent="0.2">
      <c r="A12" s="111"/>
      <c r="B12" s="95"/>
      <c r="C12" s="100"/>
      <c r="D12" s="115"/>
      <c r="E12" s="116"/>
      <c r="F12" s="115"/>
      <c r="G12" s="117"/>
      <c r="H12" s="118"/>
      <c r="I12" s="119"/>
      <c r="J12" s="108" t="s">
        <v>112</v>
      </c>
    </row>
    <row r="13" spans="1:10" ht="14.25" x14ac:dyDescent="0.2">
      <c r="A13" s="111">
        <v>1983</v>
      </c>
      <c r="B13" s="125">
        <v>30321</v>
      </c>
      <c r="C13" s="96"/>
      <c r="D13" s="115">
        <v>1.5</v>
      </c>
      <c r="E13" s="116"/>
      <c r="F13" s="117">
        <v>1</v>
      </c>
      <c r="G13" s="117">
        <v>2</v>
      </c>
      <c r="H13" s="118">
        <v>12</v>
      </c>
      <c r="I13" s="119">
        <f>G13/((SUM($H$11:H13)/12))</f>
        <v>1.3333333333333333</v>
      </c>
      <c r="J13" s="107" t="s">
        <v>124</v>
      </c>
    </row>
    <row r="14" spans="1:10" ht="14.25" x14ac:dyDescent="0.2">
      <c r="A14" s="111">
        <v>1984</v>
      </c>
      <c r="B14" s="123" t="s">
        <v>114</v>
      </c>
      <c r="C14" s="123" t="s">
        <v>114</v>
      </c>
      <c r="D14" s="117" t="s">
        <v>114</v>
      </c>
      <c r="E14" s="117" t="s">
        <v>114</v>
      </c>
      <c r="F14" s="117" t="s">
        <v>114</v>
      </c>
      <c r="G14" s="117">
        <v>2</v>
      </c>
      <c r="H14" s="118">
        <v>12</v>
      </c>
      <c r="I14" s="119">
        <f>G14/((SUM($H$11:H14)/12))</f>
        <v>0.8</v>
      </c>
      <c r="J14" s="109" t="s">
        <v>113</v>
      </c>
    </row>
    <row r="15" spans="1:10" ht="14.25" x14ac:dyDescent="0.2">
      <c r="A15" s="111">
        <v>1985</v>
      </c>
      <c r="B15" s="123" t="s">
        <v>114</v>
      </c>
      <c r="C15" s="123" t="s">
        <v>114</v>
      </c>
      <c r="D15" s="117" t="s">
        <v>114</v>
      </c>
      <c r="E15" s="117" t="s">
        <v>114</v>
      </c>
      <c r="F15" s="117" t="s">
        <v>114</v>
      </c>
      <c r="G15" s="117">
        <v>2</v>
      </c>
      <c r="H15" s="118">
        <v>12</v>
      </c>
      <c r="I15" s="119">
        <f>G15/((SUM($H$11:H15)/12))</f>
        <v>0.5714285714285714</v>
      </c>
      <c r="J15" s="109" t="s">
        <v>113</v>
      </c>
    </row>
    <row r="16" spans="1:10" ht="24" x14ac:dyDescent="0.2">
      <c r="A16" s="111">
        <v>1986</v>
      </c>
      <c r="B16" s="125">
        <v>31430</v>
      </c>
      <c r="C16" s="96" t="s">
        <v>74</v>
      </c>
      <c r="D16" s="115">
        <v>30</v>
      </c>
      <c r="E16" s="115"/>
      <c r="F16" s="116"/>
      <c r="G16" s="117"/>
      <c r="H16" s="118"/>
      <c r="I16" s="117"/>
      <c r="J16" s="107" t="s">
        <v>99</v>
      </c>
    </row>
    <row r="17" spans="1:10" ht="24" x14ac:dyDescent="0.2">
      <c r="A17" s="111"/>
      <c r="B17" s="125">
        <v>31739</v>
      </c>
      <c r="C17" s="96" t="s">
        <v>75</v>
      </c>
      <c r="D17" s="115">
        <v>5</v>
      </c>
      <c r="E17" s="120">
        <v>0.25</v>
      </c>
      <c r="F17" s="117">
        <v>2</v>
      </c>
      <c r="G17" s="117">
        <v>4</v>
      </c>
      <c r="H17" s="118">
        <v>12</v>
      </c>
      <c r="I17" s="119">
        <f>G17/((SUM($H$11:H17)/12))</f>
        <v>0.88888888888888884</v>
      </c>
      <c r="J17" s="107" t="s">
        <v>100</v>
      </c>
    </row>
    <row r="18" spans="1:10" ht="24" x14ac:dyDescent="0.2">
      <c r="A18" s="111">
        <v>1987</v>
      </c>
      <c r="B18" s="101" t="s">
        <v>81</v>
      </c>
      <c r="C18" s="96" t="s">
        <v>76</v>
      </c>
      <c r="D18" s="117"/>
      <c r="E18" s="121">
        <v>0.625</v>
      </c>
      <c r="F18" s="117"/>
      <c r="G18" s="116"/>
      <c r="H18" s="118"/>
      <c r="I18" s="117"/>
      <c r="J18" s="107" t="s">
        <v>102</v>
      </c>
    </row>
    <row r="19" spans="1:10" ht="24" x14ac:dyDescent="0.2">
      <c r="A19" s="111"/>
      <c r="B19" s="125">
        <v>32120</v>
      </c>
      <c r="C19" s="102" t="s">
        <v>77</v>
      </c>
      <c r="D19" s="122">
        <v>1</v>
      </c>
      <c r="E19" s="121">
        <v>0.125</v>
      </c>
      <c r="F19" s="117">
        <v>2</v>
      </c>
      <c r="G19" s="117">
        <v>6</v>
      </c>
      <c r="H19" s="118">
        <v>12</v>
      </c>
      <c r="I19" s="119">
        <f>G19/((SUM($H$11:H19)/12))</f>
        <v>1.0909090909090908</v>
      </c>
      <c r="J19" s="107" t="s">
        <v>106</v>
      </c>
    </row>
    <row r="20" spans="1:10" ht="14.25" x14ac:dyDescent="0.2">
      <c r="A20" s="111"/>
      <c r="B20" s="105"/>
      <c r="C20" s="96"/>
      <c r="D20" s="122"/>
      <c r="E20" s="117"/>
      <c r="F20" s="117"/>
      <c r="G20" s="117"/>
      <c r="H20" s="118"/>
      <c r="I20" s="119"/>
      <c r="J20" s="107" t="s">
        <v>101</v>
      </c>
    </row>
    <row r="21" spans="1:10" ht="14.25" x14ac:dyDescent="0.2">
      <c r="A21" s="111">
        <v>1988</v>
      </c>
      <c r="B21" s="104" t="s">
        <v>114</v>
      </c>
      <c r="C21" s="104" t="s">
        <v>114</v>
      </c>
      <c r="D21" s="117" t="s">
        <v>114</v>
      </c>
      <c r="E21" s="117" t="s">
        <v>114</v>
      </c>
      <c r="F21" s="117" t="s">
        <v>114</v>
      </c>
      <c r="G21" s="117">
        <v>6</v>
      </c>
      <c r="H21" s="118">
        <v>12</v>
      </c>
      <c r="I21" s="119">
        <f>G21/((SUM($H$11:H21)/12))</f>
        <v>0.92307692307692313</v>
      </c>
      <c r="J21" s="109" t="s">
        <v>113</v>
      </c>
    </row>
    <row r="22" spans="1:10" ht="14.25" x14ac:dyDescent="0.2">
      <c r="A22" s="111">
        <v>1989</v>
      </c>
      <c r="B22" s="104" t="s">
        <v>114</v>
      </c>
      <c r="C22" s="104" t="s">
        <v>114</v>
      </c>
      <c r="D22" s="117" t="s">
        <v>114</v>
      </c>
      <c r="E22" s="117" t="s">
        <v>114</v>
      </c>
      <c r="F22" s="117" t="s">
        <v>114</v>
      </c>
      <c r="G22" s="117">
        <v>6</v>
      </c>
      <c r="H22" s="118">
        <v>12</v>
      </c>
      <c r="I22" s="119">
        <f>G22/((SUM($H$11:H22)/12))</f>
        <v>0.8</v>
      </c>
      <c r="J22" s="109" t="s">
        <v>113</v>
      </c>
    </row>
    <row r="23" spans="1:10" ht="24" x14ac:dyDescent="0.2">
      <c r="A23" s="111">
        <v>1990</v>
      </c>
      <c r="B23" s="125">
        <v>32882</v>
      </c>
      <c r="C23" s="96" t="s">
        <v>78</v>
      </c>
      <c r="D23" s="117">
        <v>10</v>
      </c>
      <c r="E23" s="121">
        <v>0.18055555555555555</v>
      </c>
      <c r="F23" s="116"/>
      <c r="G23" s="116"/>
      <c r="H23" s="118"/>
      <c r="I23" s="119"/>
      <c r="J23" s="107" t="s">
        <v>105</v>
      </c>
    </row>
    <row r="24" spans="1:10" ht="28.5" x14ac:dyDescent="0.2">
      <c r="A24" s="111"/>
      <c r="B24" s="95"/>
      <c r="C24" s="96"/>
      <c r="D24" s="117"/>
      <c r="E24" s="117"/>
      <c r="F24" s="116"/>
      <c r="G24" s="116"/>
      <c r="H24" s="118"/>
      <c r="I24" s="119"/>
      <c r="J24" s="110" t="s">
        <v>109</v>
      </c>
    </row>
    <row r="25" spans="1:10" ht="24" x14ac:dyDescent="0.2">
      <c r="A25" s="112">
        <v>1990</v>
      </c>
      <c r="B25" s="103" t="s">
        <v>82</v>
      </c>
      <c r="C25" s="102" t="s">
        <v>79</v>
      </c>
      <c r="D25" s="115">
        <v>40</v>
      </c>
      <c r="E25" s="117" t="s">
        <v>80</v>
      </c>
      <c r="F25" s="117">
        <v>2</v>
      </c>
      <c r="G25" s="117">
        <v>8</v>
      </c>
      <c r="H25" s="118">
        <v>12</v>
      </c>
      <c r="I25" s="119">
        <f>G25/((SUM($H$11:H25)/12))</f>
        <v>0.94117647058823528</v>
      </c>
      <c r="J25" s="107" t="s">
        <v>89</v>
      </c>
    </row>
    <row r="26" spans="1:10" ht="28.5" x14ac:dyDescent="0.2">
      <c r="A26" s="113"/>
      <c r="B26" s="95"/>
      <c r="C26" s="96"/>
      <c r="D26" s="117"/>
      <c r="E26" s="117"/>
      <c r="F26" s="116"/>
      <c r="G26" s="116"/>
      <c r="H26" s="116"/>
      <c r="I26" s="117"/>
      <c r="J26" s="110" t="s">
        <v>107</v>
      </c>
    </row>
    <row r="27" spans="1:10" ht="14.25" x14ac:dyDescent="0.2">
      <c r="A27" s="113"/>
      <c r="B27" s="95"/>
      <c r="C27" s="96"/>
      <c r="D27" s="117"/>
      <c r="E27" s="117"/>
      <c r="F27" s="116"/>
      <c r="G27" s="116"/>
      <c r="H27" s="116"/>
      <c r="I27" s="117"/>
      <c r="J27" s="107" t="s">
        <v>103</v>
      </c>
    </row>
    <row r="28" spans="1:10" ht="14.25" x14ac:dyDescent="0.2">
      <c r="A28" s="111">
        <v>1991</v>
      </c>
      <c r="B28" s="125">
        <v>33332</v>
      </c>
      <c r="C28" s="124">
        <v>0.27083333333333331</v>
      </c>
      <c r="D28" s="115">
        <v>12</v>
      </c>
      <c r="E28" s="121">
        <v>0.59375</v>
      </c>
      <c r="F28" s="117">
        <v>1</v>
      </c>
      <c r="G28" s="117">
        <v>9</v>
      </c>
      <c r="H28" s="118">
        <v>12</v>
      </c>
      <c r="I28" s="119">
        <f>G28/((SUM($H$11:H28)/12))</f>
        <v>0.94736842105263153</v>
      </c>
      <c r="J28" s="107" t="s">
        <v>126</v>
      </c>
    </row>
    <row r="29" spans="1:10" ht="14.25" x14ac:dyDescent="0.2">
      <c r="A29" s="111"/>
      <c r="B29" s="95"/>
      <c r="C29" s="96"/>
      <c r="D29" s="115"/>
      <c r="E29" s="117"/>
      <c r="F29" s="117"/>
      <c r="G29" s="117"/>
      <c r="H29" s="118"/>
      <c r="I29" s="119"/>
      <c r="J29" s="107" t="s">
        <v>104</v>
      </c>
    </row>
    <row r="30" spans="1:10" ht="14.25" x14ac:dyDescent="0.2">
      <c r="A30" s="111">
        <v>1992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G30/((SUM($H$11:H30)/12))</f>
        <v>0.8571428571428571</v>
      </c>
      <c r="J30" s="109" t="s">
        <v>113</v>
      </c>
    </row>
    <row r="31" spans="1:10" ht="14.25" x14ac:dyDescent="0.2">
      <c r="A31" s="111">
        <v>1993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18">
        <v>12</v>
      </c>
      <c r="I31" s="119">
        <f>G31/((SUM($H$11:H31)/12))</f>
        <v>0.78260869565217395</v>
      </c>
      <c r="J31" s="109" t="s">
        <v>113</v>
      </c>
    </row>
    <row r="32" spans="1:10" ht="14.25" x14ac:dyDescent="0.2">
      <c r="A32" s="111">
        <v>1994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18">
        <v>12</v>
      </c>
      <c r="I32" s="119">
        <f>G32/((SUM($H$11:H32)/12))</f>
        <v>0.72</v>
      </c>
      <c r="J32" s="109" t="s">
        <v>125</v>
      </c>
    </row>
    <row r="33" spans="1:10" ht="14.25" x14ac:dyDescent="0.2">
      <c r="A33" s="111">
        <v>1995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18">
        <v>12</v>
      </c>
      <c r="I33" s="119">
        <f>G33/((SUM($H$11:H33)/12))</f>
        <v>0.66666666666666663</v>
      </c>
      <c r="J33" s="109" t="s">
        <v>113</v>
      </c>
    </row>
    <row r="34" spans="1:10" ht="14.25" x14ac:dyDescent="0.2">
      <c r="A34" s="111">
        <v>1996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18">
        <v>12</v>
      </c>
      <c r="I34" s="119">
        <f>G34/((SUM($H$11:H34)/12))</f>
        <v>0.62068965517241381</v>
      </c>
      <c r="J34" s="109" t="s">
        <v>113</v>
      </c>
    </row>
    <row r="35" spans="1:10" ht="14.25" x14ac:dyDescent="0.2">
      <c r="A35" s="111">
        <v>1997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G35/((SUM($H$11:H35)/12))</f>
        <v>0.58064516129032262</v>
      </c>
      <c r="J35" s="109" t="s">
        <v>113</v>
      </c>
    </row>
    <row r="36" spans="1:10" ht="14.25" x14ac:dyDescent="0.2">
      <c r="A36" s="111">
        <v>1998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G36/((SUM($H$11:H36)/12))</f>
        <v>0.54545454545454541</v>
      </c>
      <c r="J36" s="109" t="s">
        <v>113</v>
      </c>
    </row>
    <row r="37" spans="1:10" ht="14.25" x14ac:dyDescent="0.2">
      <c r="A37" s="111">
        <v>1999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G37/((SUM($H$11:H37)/12))</f>
        <v>0.51428571428571423</v>
      </c>
      <c r="J37" s="109" t="s">
        <v>113</v>
      </c>
    </row>
    <row r="38" spans="1:10" ht="14.25" x14ac:dyDescent="0.2">
      <c r="A38" s="111">
        <v>2000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G38/((SUM($H$11:H38)/12))</f>
        <v>0.48648648648648651</v>
      </c>
      <c r="J38" s="109" t="s">
        <v>113</v>
      </c>
    </row>
    <row r="39" spans="1:10" ht="14.25" x14ac:dyDescent="0.2">
      <c r="A39" s="111">
        <v>2001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G39/((SUM($H$11:H39)/12))</f>
        <v>0.46153846153846156</v>
      </c>
      <c r="J39" s="109" t="s">
        <v>113</v>
      </c>
    </row>
    <row r="40" spans="1:10" ht="14.25" x14ac:dyDescent="0.2">
      <c r="A40" s="111">
        <v>2002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G40/((SUM($H$11:H40)/12))</f>
        <v>0.43902439024390244</v>
      </c>
      <c r="J40" s="109" t="s">
        <v>113</v>
      </c>
    </row>
    <row r="41" spans="1:10" ht="14.25" x14ac:dyDescent="0.2">
      <c r="A41" s="114">
        <v>2003</v>
      </c>
      <c r="B41" s="123" t="s">
        <v>114</v>
      </c>
      <c r="C41" s="123" t="s">
        <v>114</v>
      </c>
      <c r="D41" s="117" t="s">
        <v>114</v>
      </c>
      <c r="E41" s="117" t="s">
        <v>114</v>
      </c>
      <c r="F41" s="117" t="s">
        <v>114</v>
      </c>
      <c r="G41" s="117">
        <v>9</v>
      </c>
      <c r="H41" s="122">
        <v>12</v>
      </c>
      <c r="I41" s="119">
        <f>G41/((SUM($H$11:H41)/12))</f>
        <v>0.41860465116279072</v>
      </c>
      <c r="J41" s="109" t="s">
        <v>113</v>
      </c>
    </row>
    <row r="42" spans="1:10" ht="14.25" x14ac:dyDescent="0.2">
      <c r="A42" s="114">
        <v>2004</v>
      </c>
      <c r="B42" s="123" t="s">
        <v>114</v>
      </c>
      <c r="C42" s="123" t="s">
        <v>114</v>
      </c>
      <c r="D42" s="117" t="s">
        <v>114</v>
      </c>
      <c r="E42" s="117" t="s">
        <v>114</v>
      </c>
      <c r="F42" s="117" t="s">
        <v>114</v>
      </c>
      <c r="G42" s="117">
        <v>9</v>
      </c>
      <c r="H42" s="122">
        <v>12</v>
      </c>
      <c r="I42" s="119">
        <f>G42/((SUM($H$11:H42)/12))</f>
        <v>0.4</v>
      </c>
      <c r="J42" s="109" t="s">
        <v>113</v>
      </c>
    </row>
    <row r="43" spans="1:10" ht="15" thickBot="1" x14ac:dyDescent="0.25">
      <c r="A43" s="137">
        <v>2005</v>
      </c>
      <c r="B43" s="138" t="s">
        <v>114</v>
      </c>
      <c r="C43" s="138" t="s">
        <v>114</v>
      </c>
      <c r="D43" s="139" t="s">
        <v>114</v>
      </c>
      <c r="E43" s="139" t="s">
        <v>114</v>
      </c>
      <c r="F43" s="139" t="s">
        <v>114</v>
      </c>
      <c r="G43" s="139">
        <v>9</v>
      </c>
      <c r="H43" s="140">
        <v>12</v>
      </c>
      <c r="I43" s="141">
        <f>G43/((SUM($H$11:H43)/12))</f>
        <v>0.38297872340425532</v>
      </c>
      <c r="J43" s="142" t="s">
        <v>113</v>
      </c>
    </row>
    <row r="47" spans="1:10" x14ac:dyDescent="0.2">
      <c r="J47" s="136"/>
    </row>
    <row r="49" spans="10:10" ht="12.75" customHeight="1" x14ac:dyDescent="0.2">
      <c r="J49" s="134"/>
    </row>
  </sheetData>
  <mergeCells count="4">
    <mergeCell ref="A7:J7"/>
    <mergeCell ref="A6:J6"/>
    <mergeCell ref="A8:J8"/>
    <mergeCell ref="A5:J5"/>
  </mergeCells>
  <phoneticPr fontId="0" type="noConversion"/>
  <printOptions horizontalCentered="1" verticalCentered="1"/>
  <pageMargins left="0.25" right="0.25" top="0" bottom="0.5" header="0" footer="0"/>
  <pageSetup scale="6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0"/>
  <sheetViews>
    <sheetView topLeftCell="A24" zoomScale="115" workbookViewId="0">
      <selection activeCell="A7" sqref="A7:J7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11.42578125" customWidth="1"/>
  </cols>
  <sheetData>
    <row r="5" spans="1:10" x14ac:dyDescent="0.2">
      <c r="A5" s="212" t="s">
        <v>108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0" t="s">
        <v>110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x14ac:dyDescent="0.2">
      <c r="A7" s="210" t="s">
        <v>128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5" thickBo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</row>
    <row r="9" spans="1:10" ht="38.25" x14ac:dyDescent="0.2">
      <c r="A9" s="127" t="s">
        <v>3</v>
      </c>
      <c r="B9" s="128" t="s">
        <v>115</v>
      </c>
      <c r="C9" s="126" t="s">
        <v>116</v>
      </c>
      <c r="D9" s="129" t="s">
        <v>117</v>
      </c>
      <c r="E9" s="129" t="s">
        <v>118</v>
      </c>
      <c r="F9" s="131" t="s">
        <v>121</v>
      </c>
      <c r="G9" s="129" t="s">
        <v>122</v>
      </c>
      <c r="H9" s="132" t="s">
        <v>119</v>
      </c>
      <c r="I9" s="130" t="s">
        <v>120</v>
      </c>
      <c r="J9" s="133" t="s">
        <v>111</v>
      </c>
    </row>
    <row r="10" spans="1:10" ht="14.25" x14ac:dyDescent="0.2">
      <c r="A10" s="111"/>
      <c r="B10" s="97"/>
      <c r="C10" s="98"/>
      <c r="D10" s="99"/>
      <c r="E10" s="99"/>
      <c r="F10" s="99"/>
      <c r="G10" s="99"/>
      <c r="H10" s="99"/>
      <c r="I10" s="99"/>
      <c r="J10" s="106"/>
    </row>
    <row r="11" spans="1:10" ht="14.25" x14ac:dyDescent="0.2">
      <c r="A11" s="111">
        <v>1982</v>
      </c>
      <c r="B11" s="125">
        <v>30288</v>
      </c>
      <c r="C11" s="124">
        <v>0.375</v>
      </c>
      <c r="D11" s="115">
        <v>15</v>
      </c>
      <c r="E11" s="116"/>
      <c r="F11" s="115">
        <v>1</v>
      </c>
      <c r="G11" s="117">
        <v>1</v>
      </c>
      <c r="H11" s="118">
        <v>6</v>
      </c>
      <c r="I11" s="119">
        <f>G11/((SUM($H$11:H11)/12))</f>
        <v>2</v>
      </c>
      <c r="J11" s="107" t="s">
        <v>123</v>
      </c>
    </row>
    <row r="12" spans="1:10" ht="14.25" x14ac:dyDescent="0.2">
      <c r="A12" s="111"/>
      <c r="B12" s="95"/>
      <c r="C12" s="100"/>
      <c r="D12" s="115"/>
      <c r="E12" s="116"/>
      <c r="F12" s="115"/>
      <c r="G12" s="117"/>
      <c r="H12" s="118"/>
      <c r="I12" s="119"/>
      <c r="J12" s="108" t="s">
        <v>112</v>
      </c>
    </row>
    <row r="13" spans="1:10" ht="14.25" x14ac:dyDescent="0.2">
      <c r="A13" s="111">
        <v>1983</v>
      </c>
      <c r="B13" s="125">
        <v>30321</v>
      </c>
      <c r="C13" s="96"/>
      <c r="D13" s="115">
        <v>1.5</v>
      </c>
      <c r="E13" s="116"/>
      <c r="F13" s="117">
        <v>1</v>
      </c>
      <c r="G13" s="117">
        <v>2</v>
      </c>
      <c r="H13" s="118">
        <v>12</v>
      </c>
      <c r="I13" s="119">
        <f>G13/((SUM($H$11:H13)/12))</f>
        <v>1.3333333333333333</v>
      </c>
      <c r="J13" s="107" t="s">
        <v>124</v>
      </c>
    </row>
    <row r="14" spans="1:10" ht="14.25" x14ac:dyDescent="0.2">
      <c r="A14" s="111">
        <v>1984</v>
      </c>
      <c r="B14" s="123" t="s">
        <v>114</v>
      </c>
      <c r="C14" s="123" t="s">
        <v>114</v>
      </c>
      <c r="D14" s="117" t="s">
        <v>114</v>
      </c>
      <c r="E14" s="117" t="s">
        <v>114</v>
      </c>
      <c r="F14" s="117" t="s">
        <v>114</v>
      </c>
      <c r="G14" s="117">
        <v>2</v>
      </c>
      <c r="H14" s="118">
        <v>12</v>
      </c>
      <c r="I14" s="119">
        <f>G14/((SUM($H$11:H14)/12))</f>
        <v>0.8</v>
      </c>
      <c r="J14" s="109" t="s">
        <v>113</v>
      </c>
    </row>
    <row r="15" spans="1:10" ht="14.25" x14ac:dyDescent="0.2">
      <c r="A15" s="111">
        <v>1985</v>
      </c>
      <c r="B15" s="123" t="s">
        <v>114</v>
      </c>
      <c r="C15" s="123" t="s">
        <v>114</v>
      </c>
      <c r="D15" s="117" t="s">
        <v>114</v>
      </c>
      <c r="E15" s="117" t="s">
        <v>114</v>
      </c>
      <c r="F15" s="117" t="s">
        <v>114</v>
      </c>
      <c r="G15" s="117">
        <v>2</v>
      </c>
      <c r="H15" s="118">
        <v>12</v>
      </c>
      <c r="I15" s="119">
        <f>G15/((SUM($H$11:H15)/12))</f>
        <v>0.5714285714285714</v>
      </c>
      <c r="J15" s="109" t="s">
        <v>113</v>
      </c>
    </row>
    <row r="16" spans="1:10" ht="24" x14ac:dyDescent="0.2">
      <c r="A16" s="111">
        <v>1986</v>
      </c>
      <c r="B16" s="125">
        <v>31430</v>
      </c>
      <c r="C16" s="96" t="s">
        <v>74</v>
      </c>
      <c r="D16" s="115">
        <v>30</v>
      </c>
      <c r="E16" s="115"/>
      <c r="F16" s="116"/>
      <c r="G16" s="117"/>
      <c r="H16" s="118"/>
      <c r="I16" s="117"/>
      <c r="J16" s="107" t="s">
        <v>99</v>
      </c>
    </row>
    <row r="17" spans="1:10" ht="24" x14ac:dyDescent="0.2">
      <c r="A17" s="111"/>
      <c r="B17" s="125">
        <v>31739</v>
      </c>
      <c r="C17" s="96" t="s">
        <v>75</v>
      </c>
      <c r="D17" s="115">
        <v>5</v>
      </c>
      <c r="E17" s="120">
        <v>0.25</v>
      </c>
      <c r="F17" s="117">
        <v>2</v>
      </c>
      <c r="G17" s="117">
        <v>4</v>
      </c>
      <c r="H17" s="118">
        <v>12</v>
      </c>
      <c r="I17" s="119">
        <f>G17/((SUM($H$11:H17)/12))</f>
        <v>0.88888888888888884</v>
      </c>
      <c r="J17" s="107" t="s">
        <v>100</v>
      </c>
    </row>
    <row r="18" spans="1:10" ht="24" x14ac:dyDescent="0.2">
      <c r="A18" s="111">
        <v>1987</v>
      </c>
      <c r="B18" s="101" t="s">
        <v>81</v>
      </c>
      <c r="C18" s="96" t="s">
        <v>76</v>
      </c>
      <c r="D18" s="117"/>
      <c r="E18" s="121">
        <v>0.625</v>
      </c>
      <c r="F18" s="117"/>
      <c r="G18" s="116"/>
      <c r="H18" s="118"/>
      <c r="I18" s="117"/>
      <c r="J18" s="107" t="s">
        <v>102</v>
      </c>
    </row>
    <row r="19" spans="1:10" ht="24" x14ac:dyDescent="0.2">
      <c r="A19" s="111"/>
      <c r="B19" s="125">
        <v>32120</v>
      </c>
      <c r="C19" s="102" t="s">
        <v>77</v>
      </c>
      <c r="D19" s="122">
        <v>1</v>
      </c>
      <c r="E19" s="121">
        <v>0.125</v>
      </c>
      <c r="F19" s="117">
        <v>2</v>
      </c>
      <c r="G19" s="117">
        <v>6</v>
      </c>
      <c r="H19" s="118">
        <v>12</v>
      </c>
      <c r="I19" s="119">
        <f>G19/((SUM($H$11:H19)/12))</f>
        <v>1.0909090909090908</v>
      </c>
      <c r="J19" s="107" t="s">
        <v>106</v>
      </c>
    </row>
    <row r="20" spans="1:10" ht="14.25" x14ac:dyDescent="0.2">
      <c r="A20" s="111"/>
      <c r="B20" s="105"/>
      <c r="C20" s="96"/>
      <c r="D20" s="122"/>
      <c r="E20" s="117"/>
      <c r="F20" s="117"/>
      <c r="G20" s="117"/>
      <c r="H20" s="118"/>
      <c r="I20" s="119"/>
      <c r="J20" s="107" t="s">
        <v>101</v>
      </c>
    </row>
    <row r="21" spans="1:10" ht="14.25" x14ac:dyDescent="0.2">
      <c r="A21" s="111">
        <v>1988</v>
      </c>
      <c r="B21" s="104" t="s">
        <v>114</v>
      </c>
      <c r="C21" s="104" t="s">
        <v>114</v>
      </c>
      <c r="D21" s="117" t="s">
        <v>114</v>
      </c>
      <c r="E21" s="117" t="s">
        <v>114</v>
      </c>
      <c r="F21" s="117" t="s">
        <v>114</v>
      </c>
      <c r="G21" s="117">
        <v>6</v>
      </c>
      <c r="H21" s="118">
        <v>12</v>
      </c>
      <c r="I21" s="119">
        <f>G21/((SUM($H$11:H21)/12))</f>
        <v>0.92307692307692313</v>
      </c>
      <c r="J21" s="109" t="s">
        <v>113</v>
      </c>
    </row>
    <row r="22" spans="1:10" ht="14.25" x14ac:dyDescent="0.2">
      <c r="A22" s="111">
        <v>1989</v>
      </c>
      <c r="B22" s="104" t="s">
        <v>114</v>
      </c>
      <c r="C22" s="104" t="s">
        <v>114</v>
      </c>
      <c r="D22" s="117" t="s">
        <v>114</v>
      </c>
      <c r="E22" s="117" t="s">
        <v>114</v>
      </c>
      <c r="F22" s="117" t="s">
        <v>114</v>
      </c>
      <c r="G22" s="117">
        <v>6</v>
      </c>
      <c r="H22" s="118">
        <v>12</v>
      </c>
      <c r="I22" s="119">
        <f>G22/((SUM($H$11:H22)/12))</f>
        <v>0.8</v>
      </c>
      <c r="J22" s="109" t="s">
        <v>113</v>
      </c>
    </row>
    <row r="23" spans="1:10" ht="24" x14ac:dyDescent="0.2">
      <c r="A23" s="111">
        <v>1990</v>
      </c>
      <c r="B23" s="125">
        <v>32882</v>
      </c>
      <c r="C23" s="96" t="s">
        <v>78</v>
      </c>
      <c r="D23" s="117">
        <v>10</v>
      </c>
      <c r="E23" s="121">
        <v>0.18055555555555555</v>
      </c>
      <c r="F23" s="116"/>
      <c r="G23" s="116"/>
      <c r="H23" s="118"/>
      <c r="I23" s="119"/>
      <c r="J23" s="107" t="s">
        <v>105</v>
      </c>
    </row>
    <row r="24" spans="1:10" ht="28.5" x14ac:dyDescent="0.2">
      <c r="A24" s="111"/>
      <c r="B24" s="95"/>
      <c r="C24" s="96"/>
      <c r="D24" s="117"/>
      <c r="E24" s="117"/>
      <c r="F24" s="116"/>
      <c r="G24" s="116"/>
      <c r="H24" s="118"/>
      <c r="I24" s="119"/>
      <c r="J24" s="110" t="s">
        <v>109</v>
      </c>
    </row>
    <row r="25" spans="1:10" ht="24" x14ac:dyDescent="0.2">
      <c r="A25" s="112">
        <v>1990</v>
      </c>
      <c r="B25" s="103" t="s">
        <v>82</v>
      </c>
      <c r="C25" s="102" t="s">
        <v>79</v>
      </c>
      <c r="D25" s="115">
        <v>40</v>
      </c>
      <c r="E25" s="117" t="s">
        <v>80</v>
      </c>
      <c r="F25" s="117">
        <v>2</v>
      </c>
      <c r="G25" s="117">
        <v>8</v>
      </c>
      <c r="H25" s="118">
        <v>12</v>
      </c>
      <c r="I25" s="119">
        <f>G25/((SUM($H$11:H25)/12))</f>
        <v>0.94117647058823528</v>
      </c>
      <c r="J25" s="107" t="s">
        <v>89</v>
      </c>
    </row>
    <row r="26" spans="1:10" ht="28.5" x14ac:dyDescent="0.2">
      <c r="A26" s="113"/>
      <c r="B26" s="95"/>
      <c r="C26" s="96"/>
      <c r="D26" s="117"/>
      <c r="E26" s="117"/>
      <c r="F26" s="116"/>
      <c r="G26" s="116"/>
      <c r="H26" s="116"/>
      <c r="I26" s="117"/>
      <c r="J26" s="110" t="s">
        <v>107</v>
      </c>
    </row>
    <row r="27" spans="1:10" ht="14.25" x14ac:dyDescent="0.2">
      <c r="A27" s="113"/>
      <c r="B27" s="95"/>
      <c r="C27" s="96"/>
      <c r="D27" s="117"/>
      <c r="E27" s="117"/>
      <c r="F27" s="116"/>
      <c r="G27" s="116"/>
      <c r="H27" s="116"/>
      <c r="I27" s="117"/>
      <c r="J27" s="107" t="s">
        <v>103</v>
      </c>
    </row>
    <row r="28" spans="1:10" ht="14.25" x14ac:dyDescent="0.2">
      <c r="A28" s="111">
        <v>1991</v>
      </c>
      <c r="B28" s="125">
        <v>33332</v>
      </c>
      <c r="C28" s="124">
        <v>0.27083333333333331</v>
      </c>
      <c r="D28" s="115">
        <v>12</v>
      </c>
      <c r="E28" s="121">
        <v>0.59375</v>
      </c>
      <c r="F28" s="117">
        <v>1</v>
      </c>
      <c r="G28" s="117">
        <v>9</v>
      </c>
      <c r="H28" s="118">
        <v>12</v>
      </c>
      <c r="I28" s="119">
        <f>G28/((SUM($H$11:H28)/12))</f>
        <v>0.94736842105263153</v>
      </c>
      <c r="J28" s="107" t="s">
        <v>126</v>
      </c>
    </row>
    <row r="29" spans="1:10" ht="14.25" x14ac:dyDescent="0.2">
      <c r="A29" s="111"/>
      <c r="B29" s="95"/>
      <c r="C29" s="96"/>
      <c r="D29" s="115"/>
      <c r="E29" s="117"/>
      <c r="F29" s="117"/>
      <c r="G29" s="117"/>
      <c r="H29" s="118"/>
      <c r="I29" s="119"/>
      <c r="J29" s="107" t="s">
        <v>104</v>
      </c>
    </row>
    <row r="30" spans="1:10" ht="14.25" x14ac:dyDescent="0.2">
      <c r="A30" s="111">
        <v>1992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G30/((SUM($H$11:H30)/12))</f>
        <v>0.8571428571428571</v>
      </c>
      <c r="J30" s="109" t="s">
        <v>113</v>
      </c>
    </row>
    <row r="31" spans="1:10" ht="14.25" x14ac:dyDescent="0.2">
      <c r="A31" s="111">
        <v>1993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18">
        <v>12</v>
      </c>
      <c r="I31" s="119">
        <f>G31/((SUM($H$11:H31)/12))</f>
        <v>0.78260869565217395</v>
      </c>
      <c r="J31" s="109" t="s">
        <v>113</v>
      </c>
    </row>
    <row r="32" spans="1:10" ht="14.25" x14ac:dyDescent="0.2">
      <c r="A32" s="111">
        <v>1994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18">
        <v>12</v>
      </c>
      <c r="I32" s="119">
        <f>G32/((SUM($H$11:H32)/12))</f>
        <v>0.72</v>
      </c>
      <c r="J32" s="109" t="s">
        <v>125</v>
      </c>
    </row>
    <row r="33" spans="1:10" ht="14.25" x14ac:dyDescent="0.2">
      <c r="A33" s="111">
        <v>1995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18">
        <v>12</v>
      </c>
      <c r="I33" s="119">
        <f>G33/((SUM($H$11:H33)/12))</f>
        <v>0.66666666666666663</v>
      </c>
      <c r="J33" s="109" t="s">
        <v>113</v>
      </c>
    </row>
    <row r="34" spans="1:10" ht="14.25" x14ac:dyDescent="0.2">
      <c r="A34" s="111">
        <v>1996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18">
        <v>12</v>
      </c>
      <c r="I34" s="119">
        <f>G34/((SUM($H$11:H34)/12))</f>
        <v>0.62068965517241381</v>
      </c>
      <c r="J34" s="109" t="s">
        <v>113</v>
      </c>
    </row>
    <row r="35" spans="1:10" ht="14.25" x14ac:dyDescent="0.2">
      <c r="A35" s="111">
        <v>1997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G35/((SUM($H$11:H35)/12))</f>
        <v>0.58064516129032262</v>
      </c>
      <c r="J35" s="109" t="s">
        <v>113</v>
      </c>
    </row>
    <row r="36" spans="1:10" ht="14.25" x14ac:dyDescent="0.2">
      <c r="A36" s="111">
        <v>1998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G36/((SUM($H$11:H36)/12))</f>
        <v>0.54545454545454541</v>
      </c>
      <c r="J36" s="109" t="s">
        <v>113</v>
      </c>
    </row>
    <row r="37" spans="1:10" ht="14.25" x14ac:dyDescent="0.2">
      <c r="A37" s="111">
        <v>1999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G37/((SUM($H$11:H37)/12))</f>
        <v>0.51428571428571423</v>
      </c>
      <c r="J37" s="109" t="s">
        <v>113</v>
      </c>
    </row>
    <row r="38" spans="1:10" ht="14.25" x14ac:dyDescent="0.2">
      <c r="A38" s="111">
        <v>2000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G38/((SUM($H$11:H38)/12))</f>
        <v>0.48648648648648651</v>
      </c>
      <c r="J38" s="109" t="s">
        <v>113</v>
      </c>
    </row>
    <row r="39" spans="1:10" ht="14.25" x14ac:dyDescent="0.2">
      <c r="A39" s="111">
        <v>2001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G39/((SUM($H$11:H39)/12))</f>
        <v>0.46153846153846156</v>
      </c>
      <c r="J39" s="109" t="s">
        <v>113</v>
      </c>
    </row>
    <row r="40" spans="1:10" ht="14.25" x14ac:dyDescent="0.2">
      <c r="A40" s="111">
        <v>2002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G40/((SUM($H$11:H40)/12))</f>
        <v>0.43902439024390244</v>
      </c>
      <c r="J40" s="109" t="s">
        <v>113</v>
      </c>
    </row>
    <row r="41" spans="1:10" ht="14.25" x14ac:dyDescent="0.2">
      <c r="A41" s="114">
        <v>2003</v>
      </c>
      <c r="B41" s="123" t="s">
        <v>114</v>
      </c>
      <c r="C41" s="123" t="s">
        <v>114</v>
      </c>
      <c r="D41" s="117" t="s">
        <v>114</v>
      </c>
      <c r="E41" s="117" t="s">
        <v>114</v>
      </c>
      <c r="F41" s="117" t="s">
        <v>114</v>
      </c>
      <c r="G41" s="117">
        <v>9</v>
      </c>
      <c r="H41" s="122">
        <v>12</v>
      </c>
      <c r="I41" s="119">
        <f>G41/((SUM($H$11:H41)/12))</f>
        <v>0.41860465116279072</v>
      </c>
      <c r="J41" s="109" t="s">
        <v>113</v>
      </c>
    </row>
    <row r="42" spans="1:10" ht="14.25" x14ac:dyDescent="0.2">
      <c r="A42" s="114">
        <v>2004</v>
      </c>
      <c r="B42" s="123" t="s">
        <v>114</v>
      </c>
      <c r="C42" s="123" t="s">
        <v>114</v>
      </c>
      <c r="D42" s="117" t="s">
        <v>114</v>
      </c>
      <c r="E42" s="117" t="s">
        <v>114</v>
      </c>
      <c r="F42" s="117" t="s">
        <v>114</v>
      </c>
      <c r="G42" s="117">
        <v>9</v>
      </c>
      <c r="H42" s="122">
        <v>12</v>
      </c>
      <c r="I42" s="119">
        <f>G42/((SUM($H$11:H42)/12))</f>
        <v>0.4</v>
      </c>
      <c r="J42" s="109" t="s">
        <v>113</v>
      </c>
    </row>
    <row r="43" spans="1:10" ht="14.25" x14ac:dyDescent="0.2">
      <c r="A43" s="114">
        <v>2005</v>
      </c>
      <c r="B43" s="123" t="s">
        <v>114</v>
      </c>
      <c r="C43" s="123" t="s">
        <v>114</v>
      </c>
      <c r="D43" s="117" t="s">
        <v>114</v>
      </c>
      <c r="E43" s="117" t="s">
        <v>114</v>
      </c>
      <c r="F43" s="117" t="s">
        <v>114</v>
      </c>
      <c r="G43" s="117">
        <v>9</v>
      </c>
      <c r="H43" s="122">
        <v>12</v>
      </c>
      <c r="I43" s="119">
        <f>G43/((SUM($H$11:H43)/12))</f>
        <v>0.38297872340425532</v>
      </c>
      <c r="J43" s="109" t="s">
        <v>113</v>
      </c>
    </row>
    <row r="44" spans="1:10" ht="15" thickBot="1" x14ac:dyDescent="0.25">
      <c r="A44" s="137">
        <v>2006</v>
      </c>
      <c r="B44" s="138" t="s">
        <v>114</v>
      </c>
      <c r="C44" s="138" t="s">
        <v>114</v>
      </c>
      <c r="D44" s="139" t="s">
        <v>114</v>
      </c>
      <c r="E44" s="139" t="s">
        <v>114</v>
      </c>
      <c r="F44" s="139" t="s">
        <v>114</v>
      </c>
      <c r="G44" s="139">
        <v>9</v>
      </c>
      <c r="H44" s="140">
        <v>12</v>
      </c>
      <c r="I44" s="141">
        <f>G44/((SUM($H$11:H44)/12))</f>
        <v>0.36734693877551022</v>
      </c>
      <c r="J44" s="142" t="s">
        <v>113</v>
      </c>
    </row>
    <row r="48" spans="1:10" x14ac:dyDescent="0.2">
      <c r="J48" s="136"/>
    </row>
    <row r="50" spans="10:10" ht="12.75" customHeight="1" x14ac:dyDescent="0.2">
      <c r="J50" s="134"/>
    </row>
  </sheetData>
  <mergeCells count="4">
    <mergeCell ref="A7:J7"/>
    <mergeCell ref="A6:J6"/>
    <mergeCell ref="A8:J8"/>
    <mergeCell ref="A5:J5"/>
  </mergeCells>
  <phoneticPr fontId="0" type="noConversion"/>
  <printOptions horizontalCentered="1" verticalCentered="1"/>
  <pageMargins left="0.25" right="0.25" top="0" bottom="0.5" header="0" footer="0"/>
  <pageSetup scale="6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0"/>
  <sheetViews>
    <sheetView topLeftCell="A29" zoomScale="115" workbookViewId="0">
      <selection activeCell="J48" sqref="J48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11.42578125" customWidth="1"/>
  </cols>
  <sheetData>
    <row r="5" spans="1:10" x14ac:dyDescent="0.2">
      <c r="A5" s="212" t="s">
        <v>108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0" t="s">
        <v>110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x14ac:dyDescent="0.2">
      <c r="A7" s="210" t="s">
        <v>132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5" thickBo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</row>
    <row r="9" spans="1:10" ht="38.25" x14ac:dyDescent="0.2">
      <c r="A9" s="127" t="s">
        <v>3</v>
      </c>
      <c r="B9" s="128" t="s">
        <v>115</v>
      </c>
      <c r="C9" s="126" t="s">
        <v>116</v>
      </c>
      <c r="D9" s="129" t="s">
        <v>117</v>
      </c>
      <c r="E9" s="129" t="s">
        <v>118</v>
      </c>
      <c r="F9" s="131" t="s">
        <v>121</v>
      </c>
      <c r="G9" s="129" t="s">
        <v>122</v>
      </c>
      <c r="H9" s="132" t="s">
        <v>119</v>
      </c>
      <c r="I9" s="130" t="s">
        <v>120</v>
      </c>
      <c r="J9" s="133" t="s">
        <v>111</v>
      </c>
    </row>
    <row r="10" spans="1:10" ht="14.25" x14ac:dyDescent="0.2">
      <c r="A10" s="111"/>
      <c r="B10" s="97"/>
      <c r="C10" s="98"/>
      <c r="D10" s="99"/>
      <c r="E10" s="99"/>
      <c r="F10" s="99"/>
      <c r="G10" s="99"/>
      <c r="H10" s="99"/>
      <c r="I10" s="99"/>
      <c r="J10" s="106"/>
    </row>
    <row r="11" spans="1:10" ht="14.25" x14ac:dyDescent="0.2">
      <c r="A11" s="111">
        <v>1982</v>
      </c>
      <c r="B11" s="125">
        <v>30288</v>
      </c>
      <c r="C11" s="124">
        <v>0.375</v>
      </c>
      <c r="D11" s="115">
        <v>15</v>
      </c>
      <c r="E11" s="116"/>
      <c r="F11" s="115">
        <v>1</v>
      </c>
      <c r="G11" s="117">
        <v>1</v>
      </c>
      <c r="H11" s="118">
        <v>6</v>
      </c>
      <c r="I11" s="119">
        <f>G11/((SUM($H$11:H11)/12))</f>
        <v>2</v>
      </c>
      <c r="J11" s="145" t="s">
        <v>123</v>
      </c>
    </row>
    <row r="12" spans="1:10" ht="14.25" x14ac:dyDescent="0.2">
      <c r="A12" s="111"/>
      <c r="B12" s="95"/>
      <c r="C12" s="100"/>
      <c r="D12" s="115"/>
      <c r="E12" s="116"/>
      <c r="F12" s="115"/>
      <c r="G12" s="117"/>
      <c r="H12" s="118"/>
      <c r="I12" s="119"/>
      <c r="J12" s="146" t="s">
        <v>112</v>
      </c>
    </row>
    <row r="13" spans="1:10" ht="14.25" x14ac:dyDescent="0.2">
      <c r="A13" s="111">
        <v>1983</v>
      </c>
      <c r="B13" s="125">
        <v>30321</v>
      </c>
      <c r="C13" s="96"/>
      <c r="D13" s="115">
        <v>1.5</v>
      </c>
      <c r="E13" s="116"/>
      <c r="F13" s="117">
        <v>1</v>
      </c>
      <c r="G13" s="117">
        <v>2</v>
      </c>
      <c r="H13" s="118">
        <v>12</v>
      </c>
      <c r="I13" s="119">
        <f>G13/((SUM($H$11:H13)/12))</f>
        <v>1.3333333333333333</v>
      </c>
      <c r="J13" s="145" t="s">
        <v>124</v>
      </c>
    </row>
    <row r="14" spans="1:10" ht="14.25" x14ac:dyDescent="0.2">
      <c r="A14" s="111">
        <v>1984</v>
      </c>
      <c r="B14" s="123" t="s">
        <v>114</v>
      </c>
      <c r="C14" s="123" t="s">
        <v>114</v>
      </c>
      <c r="D14" s="117" t="s">
        <v>114</v>
      </c>
      <c r="E14" s="117" t="s">
        <v>114</v>
      </c>
      <c r="F14" s="117" t="s">
        <v>114</v>
      </c>
      <c r="G14" s="117">
        <v>2</v>
      </c>
      <c r="H14" s="118">
        <v>12</v>
      </c>
      <c r="I14" s="119">
        <f>G14/((SUM($H$11:H14)/12))</f>
        <v>0.8</v>
      </c>
      <c r="J14" s="143" t="s">
        <v>113</v>
      </c>
    </row>
    <row r="15" spans="1:10" ht="14.25" x14ac:dyDescent="0.2">
      <c r="A15" s="111">
        <v>1985</v>
      </c>
      <c r="B15" s="123" t="s">
        <v>114</v>
      </c>
      <c r="C15" s="123" t="s">
        <v>114</v>
      </c>
      <c r="D15" s="117" t="s">
        <v>114</v>
      </c>
      <c r="E15" s="117" t="s">
        <v>114</v>
      </c>
      <c r="F15" s="117" t="s">
        <v>114</v>
      </c>
      <c r="G15" s="117">
        <v>2</v>
      </c>
      <c r="H15" s="118">
        <v>12</v>
      </c>
      <c r="I15" s="119">
        <f>G15/((SUM($H$11:H15)/12))</f>
        <v>0.5714285714285714</v>
      </c>
      <c r="J15" s="143" t="s">
        <v>113</v>
      </c>
    </row>
    <row r="16" spans="1:10" ht="24" x14ac:dyDescent="0.2">
      <c r="A16" s="111">
        <v>1986</v>
      </c>
      <c r="B16" s="125">
        <v>31430</v>
      </c>
      <c r="C16" s="96" t="s">
        <v>74</v>
      </c>
      <c r="D16" s="115">
        <v>30</v>
      </c>
      <c r="E16" s="115"/>
      <c r="F16" s="116"/>
      <c r="G16" s="117"/>
      <c r="H16" s="118"/>
      <c r="I16" s="117"/>
      <c r="J16" s="145" t="s">
        <v>99</v>
      </c>
    </row>
    <row r="17" spans="1:10" ht="24" x14ac:dyDescent="0.2">
      <c r="A17" s="111"/>
      <c r="B17" s="125">
        <v>31739</v>
      </c>
      <c r="C17" s="96" t="s">
        <v>75</v>
      </c>
      <c r="D17" s="115">
        <v>5</v>
      </c>
      <c r="E17" s="120">
        <v>0.25</v>
      </c>
      <c r="F17" s="117">
        <v>2</v>
      </c>
      <c r="G17" s="117">
        <v>4</v>
      </c>
      <c r="H17" s="118">
        <v>12</v>
      </c>
      <c r="I17" s="119">
        <f>G17/((SUM($H$11:H17)/12))</f>
        <v>0.88888888888888884</v>
      </c>
      <c r="J17" s="145" t="s">
        <v>100</v>
      </c>
    </row>
    <row r="18" spans="1:10" ht="24" x14ac:dyDescent="0.2">
      <c r="A18" s="111">
        <v>1987</v>
      </c>
      <c r="B18" s="101" t="s">
        <v>81</v>
      </c>
      <c r="C18" s="96" t="s">
        <v>76</v>
      </c>
      <c r="D18" s="117"/>
      <c r="E18" s="121">
        <v>0.625</v>
      </c>
      <c r="F18" s="117"/>
      <c r="G18" s="116"/>
      <c r="H18" s="118"/>
      <c r="I18" s="117"/>
      <c r="J18" s="145" t="s">
        <v>102</v>
      </c>
    </row>
    <row r="19" spans="1:10" ht="24" x14ac:dyDescent="0.2">
      <c r="A19" s="111"/>
      <c r="B19" s="125">
        <v>32120</v>
      </c>
      <c r="C19" s="102" t="s">
        <v>77</v>
      </c>
      <c r="D19" s="122">
        <v>1</v>
      </c>
      <c r="E19" s="121">
        <v>0.125</v>
      </c>
      <c r="F19" s="117">
        <v>2</v>
      </c>
      <c r="G19" s="117">
        <v>6</v>
      </c>
      <c r="H19" s="118">
        <v>12</v>
      </c>
      <c r="I19" s="119">
        <f>G19/((SUM($H$11:H19)/12))</f>
        <v>1.0909090909090908</v>
      </c>
      <c r="J19" s="145" t="s">
        <v>106</v>
      </c>
    </row>
    <row r="20" spans="1:10" ht="14.25" x14ac:dyDescent="0.2">
      <c r="A20" s="111"/>
      <c r="B20" s="105"/>
      <c r="C20" s="96"/>
      <c r="D20" s="122"/>
      <c r="E20" s="117"/>
      <c r="F20" s="117"/>
      <c r="G20" s="117"/>
      <c r="H20" s="118"/>
      <c r="I20" s="119"/>
      <c r="J20" s="145" t="s">
        <v>101</v>
      </c>
    </row>
    <row r="21" spans="1:10" ht="14.25" x14ac:dyDescent="0.2">
      <c r="A21" s="111">
        <v>1988</v>
      </c>
      <c r="B21" s="104" t="s">
        <v>114</v>
      </c>
      <c r="C21" s="104" t="s">
        <v>114</v>
      </c>
      <c r="D21" s="117" t="s">
        <v>114</v>
      </c>
      <c r="E21" s="117" t="s">
        <v>114</v>
      </c>
      <c r="F21" s="117" t="s">
        <v>114</v>
      </c>
      <c r="G21" s="117">
        <v>6</v>
      </c>
      <c r="H21" s="118">
        <v>12</v>
      </c>
      <c r="I21" s="119">
        <f>G21/((SUM($H$11:H21)/12))</f>
        <v>0.92307692307692313</v>
      </c>
      <c r="J21" s="143" t="s">
        <v>113</v>
      </c>
    </row>
    <row r="22" spans="1:10" ht="14.25" x14ac:dyDescent="0.2">
      <c r="A22" s="111">
        <v>1989</v>
      </c>
      <c r="B22" s="104" t="s">
        <v>114</v>
      </c>
      <c r="C22" s="104" t="s">
        <v>114</v>
      </c>
      <c r="D22" s="117" t="s">
        <v>114</v>
      </c>
      <c r="E22" s="117" t="s">
        <v>114</v>
      </c>
      <c r="F22" s="117" t="s">
        <v>114</v>
      </c>
      <c r="G22" s="117">
        <v>6</v>
      </c>
      <c r="H22" s="118">
        <v>12</v>
      </c>
      <c r="I22" s="119">
        <f>G22/((SUM($H$11:H22)/12))</f>
        <v>0.8</v>
      </c>
      <c r="J22" s="143" t="s">
        <v>113</v>
      </c>
    </row>
    <row r="23" spans="1:10" ht="24" x14ac:dyDescent="0.2">
      <c r="A23" s="111">
        <v>1990</v>
      </c>
      <c r="B23" s="125">
        <v>32882</v>
      </c>
      <c r="C23" s="96" t="s">
        <v>78</v>
      </c>
      <c r="D23" s="117">
        <v>10</v>
      </c>
      <c r="E23" s="121">
        <v>0.18055555555555555</v>
      </c>
      <c r="F23" s="116"/>
      <c r="G23" s="116"/>
      <c r="H23" s="118"/>
      <c r="I23" s="119"/>
      <c r="J23" s="145" t="s">
        <v>105</v>
      </c>
    </row>
    <row r="24" spans="1:10" ht="28.5" x14ac:dyDescent="0.2">
      <c r="A24" s="111"/>
      <c r="B24" s="95"/>
      <c r="C24" s="96"/>
      <c r="D24" s="117"/>
      <c r="E24" s="117"/>
      <c r="F24" s="116"/>
      <c r="G24" s="116"/>
      <c r="H24" s="118"/>
      <c r="I24" s="119"/>
      <c r="J24" s="147" t="s">
        <v>109</v>
      </c>
    </row>
    <row r="25" spans="1:10" ht="24" x14ac:dyDescent="0.2">
      <c r="A25" s="112">
        <v>1990</v>
      </c>
      <c r="B25" s="103" t="s">
        <v>82</v>
      </c>
      <c r="C25" s="102" t="s">
        <v>79</v>
      </c>
      <c r="D25" s="115">
        <v>40</v>
      </c>
      <c r="E25" s="117" t="s">
        <v>80</v>
      </c>
      <c r="F25" s="117">
        <v>2</v>
      </c>
      <c r="G25" s="117">
        <v>8</v>
      </c>
      <c r="H25" s="118">
        <v>12</v>
      </c>
      <c r="I25" s="119">
        <f>G25/((SUM($H$11:H25)/12))</f>
        <v>0.94117647058823528</v>
      </c>
      <c r="J25" s="145" t="s">
        <v>89</v>
      </c>
    </row>
    <row r="26" spans="1:10" ht="28.5" x14ac:dyDescent="0.2">
      <c r="A26" s="113"/>
      <c r="B26" s="95"/>
      <c r="C26" s="96"/>
      <c r="D26" s="117"/>
      <c r="E26" s="117"/>
      <c r="F26" s="116"/>
      <c r="G26" s="116"/>
      <c r="H26" s="116"/>
      <c r="I26" s="117"/>
      <c r="J26" s="147" t="s">
        <v>107</v>
      </c>
    </row>
    <row r="27" spans="1:10" ht="14.25" x14ac:dyDescent="0.2">
      <c r="A27" s="113"/>
      <c r="B27" s="95"/>
      <c r="C27" s="96"/>
      <c r="D27" s="117"/>
      <c r="E27" s="117"/>
      <c r="F27" s="116"/>
      <c r="G27" s="116"/>
      <c r="H27" s="116"/>
      <c r="I27" s="117"/>
      <c r="J27" s="145" t="s">
        <v>103</v>
      </c>
    </row>
    <row r="28" spans="1:10" ht="14.25" x14ac:dyDescent="0.2">
      <c r="A28" s="111">
        <v>1991</v>
      </c>
      <c r="B28" s="125">
        <v>33332</v>
      </c>
      <c r="C28" s="124">
        <v>0.27083333333333331</v>
      </c>
      <c r="D28" s="115">
        <v>12</v>
      </c>
      <c r="E28" s="121">
        <v>0.59375</v>
      </c>
      <c r="F28" s="117">
        <v>1</v>
      </c>
      <c r="G28" s="117">
        <v>9</v>
      </c>
      <c r="H28" s="118">
        <v>12</v>
      </c>
      <c r="I28" s="119">
        <f>G28/((SUM($H$11:H28)/12))</f>
        <v>0.94736842105263153</v>
      </c>
      <c r="J28" s="145" t="s">
        <v>126</v>
      </c>
    </row>
    <row r="29" spans="1:10" ht="14.25" x14ac:dyDescent="0.2">
      <c r="A29" s="111"/>
      <c r="B29" s="95"/>
      <c r="C29" s="96"/>
      <c r="D29" s="115"/>
      <c r="E29" s="117"/>
      <c r="F29" s="117"/>
      <c r="G29" s="117"/>
      <c r="H29" s="118"/>
      <c r="I29" s="119"/>
      <c r="J29" s="145" t="s">
        <v>104</v>
      </c>
    </row>
    <row r="30" spans="1:10" ht="14.25" x14ac:dyDescent="0.2">
      <c r="A30" s="111">
        <v>1992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G30/((SUM($H$11:H30)/12))</f>
        <v>0.8571428571428571</v>
      </c>
      <c r="J30" s="143" t="s">
        <v>113</v>
      </c>
    </row>
    <row r="31" spans="1:10" ht="14.25" x14ac:dyDescent="0.2">
      <c r="A31" s="111">
        <v>1993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18">
        <v>12</v>
      </c>
      <c r="I31" s="119">
        <f>G31/((SUM($H$11:H31)/12))</f>
        <v>0.78260869565217395</v>
      </c>
      <c r="J31" s="143" t="s">
        <v>113</v>
      </c>
    </row>
    <row r="32" spans="1:10" ht="14.25" x14ac:dyDescent="0.2">
      <c r="A32" s="111">
        <v>1994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18">
        <v>12</v>
      </c>
      <c r="I32" s="119">
        <f>G32/((SUM($H$11:H32)/12))</f>
        <v>0.72</v>
      </c>
      <c r="J32" s="144" t="s">
        <v>130</v>
      </c>
    </row>
    <row r="33" spans="1:10" ht="14.25" x14ac:dyDescent="0.2">
      <c r="A33" s="111">
        <v>1995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18">
        <v>12</v>
      </c>
      <c r="I33" s="119">
        <f>G33/((SUM($H$11:H33)/12))</f>
        <v>0.66666666666666663</v>
      </c>
      <c r="J33" s="143" t="s">
        <v>113</v>
      </c>
    </row>
    <row r="34" spans="1:10" ht="14.25" x14ac:dyDescent="0.2">
      <c r="A34" s="111">
        <v>1996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18">
        <v>12</v>
      </c>
      <c r="I34" s="119">
        <f>G34/((SUM($H$11:H34)/12))</f>
        <v>0.62068965517241381</v>
      </c>
      <c r="J34" s="143" t="s">
        <v>113</v>
      </c>
    </row>
    <row r="35" spans="1:10" ht="14.25" x14ac:dyDescent="0.2">
      <c r="A35" s="111">
        <v>1997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G35/((SUM($H$11:H35)/12))</f>
        <v>0.58064516129032262</v>
      </c>
      <c r="J35" s="143" t="s">
        <v>113</v>
      </c>
    </row>
    <row r="36" spans="1:10" ht="14.25" x14ac:dyDescent="0.2">
      <c r="A36" s="111">
        <v>1998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G36/((SUM($H$11:H36)/12))</f>
        <v>0.54545454545454541</v>
      </c>
      <c r="J36" s="143" t="s">
        <v>113</v>
      </c>
    </row>
    <row r="37" spans="1:10" ht="14.25" x14ac:dyDescent="0.2">
      <c r="A37" s="111">
        <v>1999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G37/((SUM($H$11:H37)/12))</f>
        <v>0.51428571428571423</v>
      </c>
      <c r="J37" s="143" t="s">
        <v>113</v>
      </c>
    </row>
    <row r="38" spans="1:10" ht="14.25" x14ac:dyDescent="0.2">
      <c r="A38" s="111">
        <v>2000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G38/((SUM($H$11:H38)/12))</f>
        <v>0.48648648648648651</v>
      </c>
      <c r="J38" s="143" t="s">
        <v>113</v>
      </c>
    </row>
    <row r="39" spans="1:10" ht="14.25" x14ac:dyDescent="0.2">
      <c r="A39" s="111">
        <v>2001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G39/((SUM($H$11:H39)/12))</f>
        <v>0.46153846153846156</v>
      </c>
      <c r="J39" s="143" t="s">
        <v>113</v>
      </c>
    </row>
    <row r="40" spans="1:10" ht="14.25" x14ac:dyDescent="0.2">
      <c r="A40" s="111">
        <v>2002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G40/((SUM($H$11:H40)/12))</f>
        <v>0.43902439024390244</v>
      </c>
      <c r="J40" s="143" t="s">
        <v>113</v>
      </c>
    </row>
    <row r="41" spans="1:10" ht="14.25" x14ac:dyDescent="0.2">
      <c r="A41" s="114">
        <v>2003</v>
      </c>
      <c r="B41" s="123" t="s">
        <v>114</v>
      </c>
      <c r="C41" s="123" t="s">
        <v>114</v>
      </c>
      <c r="D41" s="117" t="s">
        <v>114</v>
      </c>
      <c r="E41" s="117" t="s">
        <v>114</v>
      </c>
      <c r="F41" s="117" t="s">
        <v>114</v>
      </c>
      <c r="G41" s="117">
        <v>9</v>
      </c>
      <c r="H41" s="122">
        <v>12</v>
      </c>
      <c r="I41" s="119">
        <f>G41/((SUM($H$11:H41)/12))</f>
        <v>0.41860465116279072</v>
      </c>
      <c r="J41" s="143" t="s">
        <v>113</v>
      </c>
    </row>
    <row r="42" spans="1:10" ht="14.25" x14ac:dyDescent="0.2">
      <c r="A42" s="114">
        <v>2004</v>
      </c>
      <c r="B42" s="123" t="s">
        <v>114</v>
      </c>
      <c r="C42" s="123" t="s">
        <v>114</v>
      </c>
      <c r="D42" s="117" t="s">
        <v>114</v>
      </c>
      <c r="E42" s="117" t="s">
        <v>114</v>
      </c>
      <c r="F42" s="117" t="s">
        <v>114</v>
      </c>
      <c r="G42" s="117">
        <v>9</v>
      </c>
      <c r="H42" s="122">
        <v>12</v>
      </c>
      <c r="I42" s="119">
        <f>G42/((SUM($H$11:H42)/12))</f>
        <v>0.4</v>
      </c>
      <c r="J42" s="143" t="s">
        <v>113</v>
      </c>
    </row>
    <row r="43" spans="1:10" ht="14.25" x14ac:dyDescent="0.2">
      <c r="A43" s="114">
        <v>2005</v>
      </c>
      <c r="B43" s="123" t="s">
        <v>114</v>
      </c>
      <c r="C43" s="123" t="s">
        <v>114</v>
      </c>
      <c r="D43" s="117" t="s">
        <v>114</v>
      </c>
      <c r="E43" s="117" t="s">
        <v>114</v>
      </c>
      <c r="F43" s="117" t="s">
        <v>114</v>
      </c>
      <c r="G43" s="117">
        <v>9</v>
      </c>
      <c r="H43" s="122">
        <v>12</v>
      </c>
      <c r="I43" s="119">
        <f>G43/((SUM($H$11:H43)/12))</f>
        <v>0.38297872340425532</v>
      </c>
      <c r="J43" s="143" t="s">
        <v>113</v>
      </c>
    </row>
    <row r="44" spans="1:10" ht="14.25" x14ac:dyDescent="0.2">
      <c r="A44" s="114">
        <v>2006</v>
      </c>
      <c r="B44" s="123" t="s">
        <v>114</v>
      </c>
      <c r="C44" s="123" t="s">
        <v>114</v>
      </c>
      <c r="D44" s="117" t="s">
        <v>114</v>
      </c>
      <c r="E44" s="117" t="s">
        <v>114</v>
      </c>
      <c r="F44" s="117" t="s">
        <v>114</v>
      </c>
      <c r="G44" s="117">
        <v>9</v>
      </c>
      <c r="H44" s="122">
        <v>12</v>
      </c>
      <c r="I44" s="119">
        <f>G44/((SUM($H$11:H44)/12))</f>
        <v>0.36734693877551022</v>
      </c>
      <c r="J44" s="143" t="s">
        <v>113</v>
      </c>
    </row>
    <row r="45" spans="1:10" s="155" customFormat="1" ht="105.75" customHeight="1" thickBot="1" x14ac:dyDescent="0.25">
      <c r="A45" s="156">
        <v>2007</v>
      </c>
      <c r="B45" s="157">
        <v>39419</v>
      </c>
      <c r="C45" s="158" t="s">
        <v>127</v>
      </c>
      <c r="D45" s="159">
        <v>11.75</v>
      </c>
      <c r="E45" s="160">
        <v>0.34375</v>
      </c>
      <c r="F45" s="159">
        <v>1</v>
      </c>
      <c r="G45" s="159">
        <v>10</v>
      </c>
      <c r="H45" s="161">
        <v>12</v>
      </c>
      <c r="I45" s="135">
        <f>G45/((SUM($H$11:H45)/12))</f>
        <v>0.39215686274509803</v>
      </c>
      <c r="J45" s="162" t="s">
        <v>131</v>
      </c>
    </row>
    <row r="48" spans="1:10" x14ac:dyDescent="0.2">
      <c r="J48" s="136"/>
    </row>
    <row r="50" spans="10:10" ht="12.75" customHeight="1" x14ac:dyDescent="0.2">
      <c r="J50" s="134"/>
    </row>
  </sheetData>
  <mergeCells count="4">
    <mergeCell ref="A7:J7"/>
    <mergeCell ref="A6:J6"/>
    <mergeCell ref="A8:J8"/>
    <mergeCell ref="A5:J5"/>
  </mergeCells>
  <phoneticPr fontId="0" type="noConversion"/>
  <printOptions horizontalCentered="1" verticalCentered="1"/>
  <pageMargins left="0.25" right="0.25" top="0" bottom="0.5" header="0" footer="0"/>
  <pageSetup scale="6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1"/>
  <sheetViews>
    <sheetView topLeftCell="A33" zoomScale="115" workbookViewId="0">
      <selection activeCell="J51" sqref="J51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11.42578125" customWidth="1"/>
  </cols>
  <sheetData>
    <row r="5" spans="1:10" x14ac:dyDescent="0.2">
      <c r="A5" s="212" t="s">
        <v>108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0" t="s">
        <v>110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x14ac:dyDescent="0.2">
      <c r="A7" s="210" t="s">
        <v>133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5" thickBo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</row>
    <row r="9" spans="1:10" ht="38.25" x14ac:dyDescent="0.2">
      <c r="A9" s="127" t="s">
        <v>3</v>
      </c>
      <c r="B9" s="128" t="s">
        <v>115</v>
      </c>
      <c r="C9" s="126" t="s">
        <v>116</v>
      </c>
      <c r="D9" s="129" t="s">
        <v>117</v>
      </c>
      <c r="E9" s="129" t="s">
        <v>118</v>
      </c>
      <c r="F9" s="131" t="s">
        <v>121</v>
      </c>
      <c r="G9" s="129" t="s">
        <v>122</v>
      </c>
      <c r="H9" s="132" t="s">
        <v>119</v>
      </c>
      <c r="I9" s="130" t="s">
        <v>120</v>
      </c>
      <c r="J9" s="133" t="s">
        <v>111</v>
      </c>
    </row>
    <row r="10" spans="1:10" ht="14.25" x14ac:dyDescent="0.2">
      <c r="A10" s="111"/>
      <c r="B10" s="97"/>
      <c r="C10" s="98"/>
      <c r="D10" s="99"/>
      <c r="E10" s="99"/>
      <c r="F10" s="99"/>
      <c r="G10" s="99"/>
      <c r="H10" s="99"/>
      <c r="I10" s="99"/>
      <c r="J10" s="106"/>
    </row>
    <row r="11" spans="1:10" ht="15" x14ac:dyDescent="0.25">
      <c r="A11" s="163">
        <v>1982</v>
      </c>
      <c r="B11" s="125">
        <v>30288</v>
      </c>
      <c r="C11" s="124">
        <v>0.375</v>
      </c>
      <c r="D11" s="115">
        <v>15</v>
      </c>
      <c r="E11" s="116"/>
      <c r="F11" s="115">
        <v>1</v>
      </c>
      <c r="G11" s="117">
        <v>1</v>
      </c>
      <c r="H11" s="118">
        <v>6</v>
      </c>
      <c r="I11" s="119">
        <f>G11/((SUM($H$11:H11)/12))</f>
        <v>2</v>
      </c>
      <c r="J11" s="145" t="s">
        <v>123</v>
      </c>
    </row>
    <row r="12" spans="1:10" ht="15" x14ac:dyDescent="0.25">
      <c r="A12" s="163"/>
      <c r="B12" s="95"/>
      <c r="C12" s="100"/>
      <c r="D12" s="115"/>
      <c r="E12" s="116"/>
      <c r="F12" s="115"/>
      <c r="G12" s="117"/>
      <c r="H12" s="118"/>
      <c r="I12" s="119"/>
      <c r="J12" s="146" t="s">
        <v>112</v>
      </c>
    </row>
    <row r="13" spans="1:10" ht="15" x14ac:dyDescent="0.25">
      <c r="A13" s="163">
        <v>1983</v>
      </c>
      <c r="B13" s="125">
        <v>30321</v>
      </c>
      <c r="C13" s="96"/>
      <c r="D13" s="115">
        <v>1.5</v>
      </c>
      <c r="E13" s="116"/>
      <c r="F13" s="117">
        <v>1</v>
      </c>
      <c r="G13" s="117">
        <v>2</v>
      </c>
      <c r="H13" s="118">
        <v>12</v>
      </c>
      <c r="I13" s="119">
        <f>G13/((SUM($H$11:H13)/12))</f>
        <v>1.3333333333333333</v>
      </c>
      <c r="J13" s="145" t="s">
        <v>124</v>
      </c>
    </row>
    <row r="14" spans="1:10" ht="15" x14ac:dyDescent="0.25">
      <c r="A14" s="163">
        <v>1984</v>
      </c>
      <c r="B14" s="123" t="s">
        <v>114</v>
      </c>
      <c r="C14" s="123" t="s">
        <v>114</v>
      </c>
      <c r="D14" s="117" t="s">
        <v>114</v>
      </c>
      <c r="E14" s="117" t="s">
        <v>114</v>
      </c>
      <c r="F14" s="117" t="s">
        <v>114</v>
      </c>
      <c r="G14" s="117">
        <v>2</v>
      </c>
      <c r="H14" s="118">
        <v>12</v>
      </c>
      <c r="I14" s="119">
        <f>G14/((SUM($H$11:H14)/12))</f>
        <v>0.8</v>
      </c>
      <c r="J14" s="143" t="s">
        <v>113</v>
      </c>
    </row>
    <row r="15" spans="1:10" ht="15" x14ac:dyDescent="0.25">
      <c r="A15" s="163">
        <v>1985</v>
      </c>
      <c r="B15" s="123" t="s">
        <v>114</v>
      </c>
      <c r="C15" s="123" t="s">
        <v>114</v>
      </c>
      <c r="D15" s="117" t="s">
        <v>114</v>
      </c>
      <c r="E15" s="117" t="s">
        <v>114</v>
      </c>
      <c r="F15" s="117" t="s">
        <v>114</v>
      </c>
      <c r="G15" s="117">
        <v>2</v>
      </c>
      <c r="H15" s="118">
        <v>12</v>
      </c>
      <c r="I15" s="119">
        <f>G15/((SUM($H$11:H15)/12))</f>
        <v>0.5714285714285714</v>
      </c>
      <c r="J15" s="143" t="s">
        <v>113</v>
      </c>
    </row>
    <row r="16" spans="1:10" ht="24.75" x14ac:dyDescent="0.25">
      <c r="A16" s="163">
        <v>1986</v>
      </c>
      <c r="B16" s="125">
        <v>31430</v>
      </c>
      <c r="C16" s="96" t="s">
        <v>74</v>
      </c>
      <c r="D16" s="115">
        <v>30</v>
      </c>
      <c r="E16" s="115"/>
      <c r="F16" s="116"/>
      <c r="G16" s="117"/>
      <c r="H16" s="118"/>
      <c r="I16" s="117"/>
      <c r="J16" s="145" t="s">
        <v>99</v>
      </c>
    </row>
    <row r="17" spans="1:10" ht="24.75" x14ac:dyDescent="0.25">
      <c r="A17" s="163"/>
      <c r="B17" s="125">
        <v>31739</v>
      </c>
      <c r="C17" s="96" t="s">
        <v>75</v>
      </c>
      <c r="D17" s="115">
        <v>5</v>
      </c>
      <c r="E17" s="120">
        <v>0.25</v>
      </c>
      <c r="F17" s="117">
        <v>2</v>
      </c>
      <c r="G17" s="117">
        <v>4</v>
      </c>
      <c r="H17" s="118">
        <v>12</v>
      </c>
      <c r="I17" s="119">
        <f>G17/((SUM($H$11:H17)/12))</f>
        <v>0.88888888888888884</v>
      </c>
      <c r="J17" s="145" t="s">
        <v>100</v>
      </c>
    </row>
    <row r="18" spans="1:10" ht="24.75" x14ac:dyDescent="0.25">
      <c r="A18" s="163">
        <v>1987</v>
      </c>
      <c r="B18" s="101" t="s">
        <v>81</v>
      </c>
      <c r="C18" s="96" t="s">
        <v>76</v>
      </c>
      <c r="D18" s="117"/>
      <c r="E18" s="121">
        <v>0.625</v>
      </c>
      <c r="F18" s="117"/>
      <c r="G18" s="116"/>
      <c r="H18" s="118"/>
      <c r="I18" s="117"/>
      <c r="J18" s="145" t="s">
        <v>102</v>
      </c>
    </row>
    <row r="19" spans="1:10" ht="24.75" x14ac:dyDescent="0.25">
      <c r="A19" s="163"/>
      <c r="B19" s="125">
        <v>32120</v>
      </c>
      <c r="C19" s="102" t="s">
        <v>77</v>
      </c>
      <c r="D19" s="122">
        <v>1</v>
      </c>
      <c r="E19" s="121">
        <v>0.125</v>
      </c>
      <c r="F19" s="117">
        <v>2</v>
      </c>
      <c r="G19" s="117">
        <v>6</v>
      </c>
      <c r="H19" s="118">
        <v>12</v>
      </c>
      <c r="I19" s="119">
        <f>G19/((SUM($H$11:H19)/12))</f>
        <v>1.0909090909090908</v>
      </c>
      <c r="J19" s="145" t="s">
        <v>106</v>
      </c>
    </row>
    <row r="20" spans="1:10" ht="15" x14ac:dyDescent="0.25">
      <c r="A20" s="163"/>
      <c r="B20" s="105"/>
      <c r="C20" s="96"/>
      <c r="D20" s="122"/>
      <c r="E20" s="117"/>
      <c r="F20" s="117"/>
      <c r="G20" s="117"/>
      <c r="H20" s="118"/>
      <c r="I20" s="119"/>
      <c r="J20" s="145" t="s">
        <v>101</v>
      </c>
    </row>
    <row r="21" spans="1:10" ht="15" x14ac:dyDescent="0.25">
      <c r="A21" s="163">
        <v>1988</v>
      </c>
      <c r="B21" s="104" t="s">
        <v>114</v>
      </c>
      <c r="C21" s="104" t="s">
        <v>114</v>
      </c>
      <c r="D21" s="117" t="s">
        <v>114</v>
      </c>
      <c r="E21" s="117" t="s">
        <v>114</v>
      </c>
      <c r="F21" s="117" t="s">
        <v>114</v>
      </c>
      <c r="G21" s="117">
        <v>6</v>
      </c>
      <c r="H21" s="118">
        <v>12</v>
      </c>
      <c r="I21" s="119">
        <f>G21/((SUM($H$11:H21)/12))</f>
        <v>0.92307692307692313</v>
      </c>
      <c r="J21" s="143" t="s">
        <v>113</v>
      </c>
    </row>
    <row r="22" spans="1:10" ht="15" x14ac:dyDescent="0.25">
      <c r="A22" s="163">
        <v>1989</v>
      </c>
      <c r="B22" s="104" t="s">
        <v>114</v>
      </c>
      <c r="C22" s="104" t="s">
        <v>114</v>
      </c>
      <c r="D22" s="117" t="s">
        <v>114</v>
      </c>
      <c r="E22" s="117" t="s">
        <v>114</v>
      </c>
      <c r="F22" s="117" t="s">
        <v>114</v>
      </c>
      <c r="G22" s="117">
        <v>6</v>
      </c>
      <c r="H22" s="118">
        <v>12</v>
      </c>
      <c r="I22" s="119">
        <f>G22/((SUM($H$11:H22)/12))</f>
        <v>0.8</v>
      </c>
      <c r="J22" s="143" t="s">
        <v>113</v>
      </c>
    </row>
    <row r="23" spans="1:10" ht="24.75" x14ac:dyDescent="0.25">
      <c r="A23" s="163">
        <v>1990</v>
      </c>
      <c r="B23" s="125">
        <v>32882</v>
      </c>
      <c r="C23" s="96" t="s">
        <v>78</v>
      </c>
      <c r="D23" s="117">
        <v>10</v>
      </c>
      <c r="E23" s="121">
        <v>0.18055555555555555</v>
      </c>
      <c r="F23" s="116"/>
      <c r="G23" s="116"/>
      <c r="H23" s="118"/>
      <c r="I23" s="119"/>
      <c r="J23" s="145" t="s">
        <v>105</v>
      </c>
    </row>
    <row r="24" spans="1:10" ht="29.25" x14ac:dyDescent="0.25">
      <c r="A24" s="163"/>
      <c r="B24" s="95"/>
      <c r="C24" s="96"/>
      <c r="D24" s="117"/>
      <c r="E24" s="117"/>
      <c r="F24" s="116"/>
      <c r="G24" s="116"/>
      <c r="H24" s="118"/>
      <c r="I24" s="119"/>
      <c r="J24" s="147" t="s">
        <v>109</v>
      </c>
    </row>
    <row r="25" spans="1:10" ht="24.75" x14ac:dyDescent="0.25">
      <c r="A25" s="164">
        <v>1990</v>
      </c>
      <c r="B25" s="103" t="s">
        <v>82</v>
      </c>
      <c r="C25" s="102" t="s">
        <v>79</v>
      </c>
      <c r="D25" s="115">
        <v>40</v>
      </c>
      <c r="E25" s="117" t="s">
        <v>80</v>
      </c>
      <c r="F25" s="117">
        <v>2</v>
      </c>
      <c r="G25" s="117">
        <v>8</v>
      </c>
      <c r="H25" s="118">
        <v>12</v>
      </c>
      <c r="I25" s="119">
        <f>G25/((SUM($H$11:H25)/12))</f>
        <v>0.94117647058823528</v>
      </c>
      <c r="J25" s="145" t="s">
        <v>89</v>
      </c>
    </row>
    <row r="26" spans="1:10" ht="29.25" x14ac:dyDescent="0.25">
      <c r="A26" s="165"/>
      <c r="B26" s="95"/>
      <c r="C26" s="96"/>
      <c r="D26" s="117"/>
      <c r="E26" s="117"/>
      <c r="F26" s="116"/>
      <c r="G26" s="116"/>
      <c r="H26" s="116"/>
      <c r="I26" s="117"/>
      <c r="J26" s="147" t="s">
        <v>107</v>
      </c>
    </row>
    <row r="27" spans="1:10" ht="15" x14ac:dyDescent="0.25">
      <c r="A27" s="165"/>
      <c r="B27" s="95"/>
      <c r="C27" s="96"/>
      <c r="D27" s="117"/>
      <c r="E27" s="117"/>
      <c r="F27" s="116"/>
      <c r="G27" s="116"/>
      <c r="H27" s="116"/>
      <c r="I27" s="117"/>
      <c r="J27" s="145" t="s">
        <v>103</v>
      </c>
    </row>
    <row r="28" spans="1:10" ht="15" x14ac:dyDescent="0.25">
      <c r="A28" s="163">
        <v>1991</v>
      </c>
      <c r="B28" s="125">
        <v>33332</v>
      </c>
      <c r="C28" s="124">
        <v>0.27083333333333331</v>
      </c>
      <c r="D28" s="115">
        <v>12</v>
      </c>
      <c r="E28" s="121">
        <v>0.59375</v>
      </c>
      <c r="F28" s="117">
        <v>1</v>
      </c>
      <c r="G28" s="117">
        <v>9</v>
      </c>
      <c r="H28" s="118">
        <v>12</v>
      </c>
      <c r="I28" s="119">
        <f>G28/((SUM($H$11:H28)/12))</f>
        <v>0.94736842105263153</v>
      </c>
      <c r="J28" s="145" t="s">
        <v>126</v>
      </c>
    </row>
    <row r="29" spans="1:10" ht="15" x14ac:dyDescent="0.25">
      <c r="A29" s="163"/>
      <c r="B29" s="95"/>
      <c r="C29" s="96"/>
      <c r="D29" s="115"/>
      <c r="E29" s="117"/>
      <c r="F29" s="117"/>
      <c r="G29" s="117"/>
      <c r="H29" s="118"/>
      <c r="I29" s="119"/>
      <c r="J29" s="145" t="s">
        <v>104</v>
      </c>
    </row>
    <row r="30" spans="1:10" ht="15" x14ac:dyDescent="0.25">
      <c r="A30" s="163">
        <v>1992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G30/((SUM($H$11:H30)/12))</f>
        <v>0.8571428571428571</v>
      </c>
      <c r="J30" s="143" t="s">
        <v>113</v>
      </c>
    </row>
    <row r="31" spans="1:10" ht="15" x14ac:dyDescent="0.25">
      <c r="A31" s="163">
        <v>1993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18">
        <v>12</v>
      </c>
      <c r="I31" s="119">
        <f>G31/((SUM($H$11:H31)/12))</f>
        <v>0.78260869565217395</v>
      </c>
      <c r="J31" s="143" t="s">
        <v>113</v>
      </c>
    </row>
    <row r="32" spans="1:10" ht="15" x14ac:dyDescent="0.25">
      <c r="A32" s="163">
        <v>1994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18">
        <v>12</v>
      </c>
      <c r="I32" s="119">
        <f>G32/((SUM($H$11:H32)/12))</f>
        <v>0.72</v>
      </c>
      <c r="J32" s="144" t="s">
        <v>130</v>
      </c>
    </row>
    <row r="33" spans="1:10" ht="15" x14ac:dyDescent="0.25">
      <c r="A33" s="163">
        <v>1995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18">
        <v>12</v>
      </c>
      <c r="I33" s="119">
        <f>G33/((SUM($H$11:H33)/12))</f>
        <v>0.66666666666666663</v>
      </c>
      <c r="J33" s="143" t="s">
        <v>113</v>
      </c>
    </row>
    <row r="34" spans="1:10" ht="15" x14ac:dyDescent="0.25">
      <c r="A34" s="163">
        <v>1996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18">
        <v>12</v>
      </c>
      <c r="I34" s="119">
        <f>G34/((SUM($H$11:H34)/12))</f>
        <v>0.62068965517241381</v>
      </c>
      <c r="J34" s="143" t="s">
        <v>113</v>
      </c>
    </row>
    <row r="35" spans="1:10" ht="15" x14ac:dyDescent="0.25">
      <c r="A35" s="163">
        <v>1997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G35/((SUM($H$11:H35)/12))</f>
        <v>0.58064516129032262</v>
      </c>
      <c r="J35" s="143" t="s">
        <v>113</v>
      </c>
    </row>
    <row r="36" spans="1:10" ht="15" x14ac:dyDescent="0.25">
      <c r="A36" s="163">
        <v>1998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G36/((SUM($H$11:H36)/12))</f>
        <v>0.54545454545454541</v>
      </c>
      <c r="J36" s="143" t="s">
        <v>113</v>
      </c>
    </row>
    <row r="37" spans="1:10" ht="15" x14ac:dyDescent="0.25">
      <c r="A37" s="163">
        <v>1999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G37/((SUM($H$11:H37)/12))</f>
        <v>0.51428571428571423</v>
      </c>
      <c r="J37" s="143" t="s">
        <v>113</v>
      </c>
    </row>
    <row r="38" spans="1:10" ht="15" x14ac:dyDescent="0.25">
      <c r="A38" s="163">
        <v>2000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G38/((SUM($H$11:H38)/12))</f>
        <v>0.48648648648648651</v>
      </c>
      <c r="J38" s="143" t="s">
        <v>113</v>
      </c>
    </row>
    <row r="39" spans="1:10" ht="15" x14ac:dyDescent="0.25">
      <c r="A39" s="163">
        <v>2001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G39/((SUM($H$11:H39)/12))</f>
        <v>0.46153846153846156</v>
      </c>
      <c r="J39" s="143" t="s">
        <v>113</v>
      </c>
    </row>
    <row r="40" spans="1:10" ht="15" x14ac:dyDescent="0.25">
      <c r="A40" s="163">
        <v>2002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G40/((SUM($H$11:H40)/12))</f>
        <v>0.43902439024390244</v>
      </c>
      <c r="J40" s="143" t="s">
        <v>113</v>
      </c>
    </row>
    <row r="41" spans="1:10" ht="15" x14ac:dyDescent="0.25">
      <c r="A41" s="166">
        <v>2003</v>
      </c>
      <c r="B41" s="123" t="s">
        <v>114</v>
      </c>
      <c r="C41" s="123" t="s">
        <v>114</v>
      </c>
      <c r="D41" s="117" t="s">
        <v>114</v>
      </c>
      <c r="E41" s="117" t="s">
        <v>114</v>
      </c>
      <c r="F41" s="117" t="s">
        <v>114</v>
      </c>
      <c r="G41" s="117">
        <v>9</v>
      </c>
      <c r="H41" s="122">
        <v>12</v>
      </c>
      <c r="I41" s="119">
        <f>G41/((SUM($H$11:H41)/12))</f>
        <v>0.41860465116279072</v>
      </c>
      <c r="J41" s="143" t="s">
        <v>113</v>
      </c>
    </row>
    <row r="42" spans="1:10" ht="15" x14ac:dyDescent="0.25">
      <c r="A42" s="166">
        <v>2004</v>
      </c>
      <c r="B42" s="123" t="s">
        <v>114</v>
      </c>
      <c r="C42" s="123" t="s">
        <v>114</v>
      </c>
      <c r="D42" s="117" t="s">
        <v>114</v>
      </c>
      <c r="E42" s="117" t="s">
        <v>114</v>
      </c>
      <c r="F42" s="117" t="s">
        <v>114</v>
      </c>
      <c r="G42" s="117">
        <v>9</v>
      </c>
      <c r="H42" s="122">
        <v>12</v>
      </c>
      <c r="I42" s="119">
        <f>G42/((SUM($H$11:H42)/12))</f>
        <v>0.4</v>
      </c>
      <c r="J42" s="143" t="s">
        <v>113</v>
      </c>
    </row>
    <row r="43" spans="1:10" ht="15" x14ac:dyDescent="0.25">
      <c r="A43" s="166">
        <v>2005</v>
      </c>
      <c r="B43" s="123" t="s">
        <v>114</v>
      </c>
      <c r="C43" s="123" t="s">
        <v>114</v>
      </c>
      <c r="D43" s="117" t="s">
        <v>114</v>
      </c>
      <c r="E43" s="117" t="s">
        <v>114</v>
      </c>
      <c r="F43" s="117" t="s">
        <v>114</v>
      </c>
      <c r="G43" s="117">
        <v>9</v>
      </c>
      <c r="H43" s="122">
        <v>12</v>
      </c>
      <c r="I43" s="119">
        <f>G43/((SUM($H$11:H43)/12))</f>
        <v>0.38297872340425532</v>
      </c>
      <c r="J43" s="143" t="s">
        <v>113</v>
      </c>
    </row>
    <row r="44" spans="1:10" ht="15" x14ac:dyDescent="0.25">
      <c r="A44" s="166">
        <v>2006</v>
      </c>
      <c r="B44" s="123" t="s">
        <v>114</v>
      </c>
      <c r="C44" s="123" t="s">
        <v>114</v>
      </c>
      <c r="D44" s="117" t="s">
        <v>114</v>
      </c>
      <c r="E44" s="117" t="s">
        <v>114</v>
      </c>
      <c r="F44" s="117" t="s">
        <v>114</v>
      </c>
      <c r="G44" s="117">
        <v>9</v>
      </c>
      <c r="H44" s="122">
        <v>12</v>
      </c>
      <c r="I44" s="119">
        <f>G44/((SUM($H$11:H44)/12))</f>
        <v>0.36734693877551022</v>
      </c>
      <c r="J44" s="143" t="s">
        <v>113</v>
      </c>
    </row>
    <row r="45" spans="1:10" s="155" customFormat="1" ht="105.75" customHeight="1" x14ac:dyDescent="0.2">
      <c r="A45" s="167">
        <v>2007</v>
      </c>
      <c r="B45" s="148">
        <v>39419</v>
      </c>
      <c r="C45" s="149" t="s">
        <v>127</v>
      </c>
      <c r="D45" s="150">
        <v>11.75</v>
      </c>
      <c r="E45" s="151">
        <v>0.34375</v>
      </c>
      <c r="F45" s="150">
        <v>1</v>
      </c>
      <c r="G45" s="150">
        <v>10</v>
      </c>
      <c r="H45" s="152">
        <v>12</v>
      </c>
      <c r="I45" s="153">
        <f>G45/((SUM($H$11:H45)/12))</f>
        <v>0.39215686274509803</v>
      </c>
      <c r="J45" s="154" t="s">
        <v>131</v>
      </c>
    </row>
    <row r="46" spans="1:10" ht="15.75" thickBot="1" x14ac:dyDescent="0.3">
      <c r="A46" s="168">
        <v>2008</v>
      </c>
      <c r="B46" s="169" t="s">
        <v>114</v>
      </c>
      <c r="C46" s="170" t="s">
        <v>114</v>
      </c>
      <c r="D46" s="138" t="s">
        <v>114</v>
      </c>
      <c r="E46" s="138" t="s">
        <v>114</v>
      </c>
      <c r="F46" s="138" t="s">
        <v>114</v>
      </c>
      <c r="G46" s="138">
        <v>10</v>
      </c>
      <c r="H46" s="171">
        <v>12</v>
      </c>
      <c r="I46" s="172">
        <f>G46/((SUM($H$11:H46)/12))</f>
        <v>0.37735849056603776</v>
      </c>
      <c r="J46" s="173" t="s">
        <v>113</v>
      </c>
    </row>
    <row r="49" spans="10:10" x14ac:dyDescent="0.2">
      <c r="J49" s="136"/>
    </row>
    <row r="51" spans="10:10" ht="12.75" customHeight="1" x14ac:dyDescent="0.2">
      <c r="J51" s="134"/>
    </row>
  </sheetData>
  <mergeCells count="4">
    <mergeCell ref="A7:J7"/>
    <mergeCell ref="A6:J6"/>
    <mergeCell ref="A8:J8"/>
    <mergeCell ref="A5:J5"/>
  </mergeCells>
  <phoneticPr fontId="0" type="noConversion"/>
  <printOptions horizontalCentered="1" verticalCentered="1"/>
  <pageMargins left="0.25" right="0.25" top="0" bottom="0.5" header="0" footer="0"/>
  <pageSetup scale="6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2"/>
  <sheetViews>
    <sheetView topLeftCell="A25" zoomScale="115" workbookViewId="0">
      <selection activeCell="E52" sqref="E52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21.140625" customWidth="1"/>
  </cols>
  <sheetData>
    <row r="5" spans="1:10" x14ac:dyDescent="0.2">
      <c r="A5" s="212" t="s">
        <v>108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0" t="s">
        <v>110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x14ac:dyDescent="0.2">
      <c r="A7" s="210" t="s">
        <v>137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5" thickBo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</row>
    <row r="9" spans="1:10" ht="38.25" x14ac:dyDescent="0.2">
      <c r="A9" s="127" t="s">
        <v>3</v>
      </c>
      <c r="B9" s="128" t="s">
        <v>115</v>
      </c>
      <c r="C9" s="126" t="s">
        <v>116</v>
      </c>
      <c r="D9" s="129" t="s">
        <v>117</v>
      </c>
      <c r="E9" s="129" t="s">
        <v>118</v>
      </c>
      <c r="F9" s="131" t="s">
        <v>121</v>
      </c>
      <c r="G9" s="129" t="s">
        <v>122</v>
      </c>
      <c r="H9" s="132" t="s">
        <v>119</v>
      </c>
      <c r="I9" s="130" t="s">
        <v>120</v>
      </c>
      <c r="J9" s="133" t="s">
        <v>111</v>
      </c>
    </row>
    <row r="10" spans="1:10" ht="14.25" x14ac:dyDescent="0.2">
      <c r="A10" s="111"/>
      <c r="B10" s="97"/>
      <c r="C10" s="98"/>
      <c r="D10" s="99"/>
      <c r="E10" s="99"/>
      <c r="F10" s="99"/>
      <c r="G10" s="99"/>
      <c r="H10" s="99"/>
      <c r="I10" s="99"/>
      <c r="J10" s="106"/>
    </row>
    <row r="11" spans="1:10" ht="15" x14ac:dyDescent="0.25">
      <c r="A11" s="163">
        <v>1982</v>
      </c>
      <c r="B11" s="125">
        <v>30288</v>
      </c>
      <c r="C11" s="124">
        <v>0.375</v>
      </c>
      <c r="D11" s="115">
        <v>15</v>
      </c>
      <c r="E11" s="116"/>
      <c r="F11" s="115">
        <v>1</v>
      </c>
      <c r="G11" s="117">
        <v>1</v>
      </c>
      <c r="H11" s="118">
        <v>6</v>
      </c>
      <c r="I11" s="119">
        <f>G11/((SUM($H$11:H11)/12))</f>
        <v>2</v>
      </c>
      <c r="J11" s="145" t="s">
        <v>123</v>
      </c>
    </row>
    <row r="12" spans="1:10" ht="15" x14ac:dyDescent="0.25">
      <c r="A12" s="163"/>
      <c r="B12" s="95"/>
      <c r="C12" s="100"/>
      <c r="D12" s="115"/>
      <c r="E12" s="116"/>
      <c r="F12" s="115"/>
      <c r="G12" s="117"/>
      <c r="H12" s="118"/>
      <c r="I12" s="119"/>
      <c r="J12" s="146" t="s">
        <v>112</v>
      </c>
    </row>
    <row r="13" spans="1:10" ht="15" x14ac:dyDescent="0.25">
      <c r="A13" s="163">
        <v>1983</v>
      </c>
      <c r="B13" s="125">
        <v>30321</v>
      </c>
      <c r="C13" s="96"/>
      <c r="D13" s="115">
        <v>1.5</v>
      </c>
      <c r="E13" s="116"/>
      <c r="F13" s="117">
        <v>1</v>
      </c>
      <c r="G13" s="117">
        <v>2</v>
      </c>
      <c r="H13" s="118">
        <v>12</v>
      </c>
      <c r="I13" s="119">
        <f>G13/((SUM($H$11:H13)/12))</f>
        <v>1.3333333333333333</v>
      </c>
      <c r="J13" s="145" t="s">
        <v>124</v>
      </c>
    </row>
    <row r="14" spans="1:10" ht="15" x14ac:dyDescent="0.25">
      <c r="A14" s="163">
        <v>1984</v>
      </c>
      <c r="B14" s="123" t="s">
        <v>114</v>
      </c>
      <c r="C14" s="123" t="s">
        <v>114</v>
      </c>
      <c r="D14" s="117" t="s">
        <v>114</v>
      </c>
      <c r="E14" s="117" t="s">
        <v>114</v>
      </c>
      <c r="F14" s="117" t="s">
        <v>114</v>
      </c>
      <c r="G14" s="117">
        <v>2</v>
      </c>
      <c r="H14" s="118">
        <v>12</v>
      </c>
      <c r="I14" s="119">
        <f>G14/((SUM($H$11:H14)/12))</f>
        <v>0.8</v>
      </c>
      <c r="J14" s="143" t="s">
        <v>113</v>
      </c>
    </row>
    <row r="15" spans="1:10" ht="15" x14ac:dyDescent="0.25">
      <c r="A15" s="163">
        <v>1985</v>
      </c>
      <c r="B15" s="123" t="s">
        <v>114</v>
      </c>
      <c r="C15" s="123" t="s">
        <v>114</v>
      </c>
      <c r="D15" s="117" t="s">
        <v>114</v>
      </c>
      <c r="E15" s="117" t="s">
        <v>114</v>
      </c>
      <c r="F15" s="117" t="s">
        <v>114</v>
      </c>
      <c r="G15" s="117">
        <v>2</v>
      </c>
      <c r="H15" s="118">
        <v>12</v>
      </c>
      <c r="I15" s="119">
        <f>G15/((SUM($H$11:H15)/12))</f>
        <v>0.5714285714285714</v>
      </c>
      <c r="J15" s="143" t="s">
        <v>113</v>
      </c>
    </row>
    <row r="16" spans="1:10" ht="24.75" x14ac:dyDescent="0.25">
      <c r="A16" s="163">
        <v>1986</v>
      </c>
      <c r="B16" s="125">
        <v>31430</v>
      </c>
      <c r="C16" s="96" t="s">
        <v>74</v>
      </c>
      <c r="D16" s="115">
        <v>30</v>
      </c>
      <c r="E16" s="115"/>
      <c r="F16" s="116"/>
      <c r="G16" s="117"/>
      <c r="H16" s="118"/>
      <c r="I16" s="117"/>
      <c r="J16" s="145" t="s">
        <v>99</v>
      </c>
    </row>
    <row r="17" spans="1:10" ht="24.75" x14ac:dyDescent="0.25">
      <c r="A17" s="163"/>
      <c r="B17" s="125">
        <v>31739</v>
      </c>
      <c r="C17" s="96" t="s">
        <v>75</v>
      </c>
      <c r="D17" s="115">
        <v>5</v>
      </c>
      <c r="E17" s="120">
        <v>0.25</v>
      </c>
      <c r="F17" s="117">
        <v>2</v>
      </c>
      <c r="G17" s="117">
        <v>4</v>
      </c>
      <c r="H17" s="118">
        <v>12</v>
      </c>
      <c r="I17" s="119">
        <f>G17/((SUM($H$11:H17)/12))</f>
        <v>0.88888888888888884</v>
      </c>
      <c r="J17" s="145" t="s">
        <v>100</v>
      </c>
    </row>
    <row r="18" spans="1:10" ht="24.75" x14ac:dyDescent="0.25">
      <c r="A18" s="163">
        <v>1987</v>
      </c>
      <c r="B18" s="101" t="s">
        <v>81</v>
      </c>
      <c r="C18" s="96" t="s">
        <v>76</v>
      </c>
      <c r="D18" s="117"/>
      <c r="E18" s="121">
        <v>0.625</v>
      </c>
      <c r="F18" s="117"/>
      <c r="G18" s="116"/>
      <c r="H18" s="118"/>
      <c r="I18" s="117"/>
      <c r="J18" s="145" t="s">
        <v>102</v>
      </c>
    </row>
    <row r="19" spans="1:10" ht="24.75" x14ac:dyDescent="0.25">
      <c r="A19" s="163"/>
      <c r="B19" s="125">
        <v>32120</v>
      </c>
      <c r="C19" s="102" t="s">
        <v>77</v>
      </c>
      <c r="D19" s="122">
        <v>1</v>
      </c>
      <c r="E19" s="121">
        <v>0.125</v>
      </c>
      <c r="F19" s="117">
        <v>2</v>
      </c>
      <c r="G19" s="117">
        <v>6</v>
      </c>
      <c r="H19" s="118">
        <v>12</v>
      </c>
      <c r="I19" s="119">
        <f>G19/((SUM($H$11:H19)/12))</f>
        <v>1.0909090909090908</v>
      </c>
      <c r="J19" s="145" t="s">
        <v>106</v>
      </c>
    </row>
    <row r="20" spans="1:10" ht="15" x14ac:dyDescent="0.25">
      <c r="A20" s="163"/>
      <c r="B20" s="105"/>
      <c r="C20" s="96"/>
      <c r="D20" s="122"/>
      <c r="E20" s="117"/>
      <c r="F20" s="117"/>
      <c r="G20" s="117"/>
      <c r="H20" s="118"/>
      <c r="I20" s="119"/>
      <c r="J20" s="145" t="s">
        <v>101</v>
      </c>
    </row>
    <row r="21" spans="1:10" ht="15" x14ac:dyDescent="0.25">
      <c r="A21" s="163">
        <v>1988</v>
      </c>
      <c r="B21" s="104" t="s">
        <v>114</v>
      </c>
      <c r="C21" s="104" t="s">
        <v>114</v>
      </c>
      <c r="D21" s="117" t="s">
        <v>114</v>
      </c>
      <c r="E21" s="117" t="s">
        <v>114</v>
      </c>
      <c r="F21" s="117" t="s">
        <v>114</v>
      </c>
      <c r="G21" s="117">
        <v>6</v>
      </c>
      <c r="H21" s="118">
        <v>12</v>
      </c>
      <c r="I21" s="119">
        <f>G21/((SUM($H$11:H21)/12))</f>
        <v>0.92307692307692313</v>
      </c>
      <c r="J21" s="143" t="s">
        <v>113</v>
      </c>
    </row>
    <row r="22" spans="1:10" ht="15" x14ac:dyDescent="0.25">
      <c r="A22" s="163">
        <v>1989</v>
      </c>
      <c r="B22" s="104" t="s">
        <v>114</v>
      </c>
      <c r="C22" s="104" t="s">
        <v>114</v>
      </c>
      <c r="D22" s="117" t="s">
        <v>114</v>
      </c>
      <c r="E22" s="117" t="s">
        <v>114</v>
      </c>
      <c r="F22" s="117" t="s">
        <v>114</v>
      </c>
      <c r="G22" s="117">
        <v>6</v>
      </c>
      <c r="H22" s="118">
        <v>12</v>
      </c>
      <c r="I22" s="119">
        <f>G22/((SUM($H$11:H22)/12))</f>
        <v>0.8</v>
      </c>
      <c r="J22" s="143" t="s">
        <v>113</v>
      </c>
    </row>
    <row r="23" spans="1:10" ht="24.75" x14ac:dyDescent="0.25">
      <c r="A23" s="163">
        <v>1990</v>
      </c>
      <c r="B23" s="125">
        <v>32882</v>
      </c>
      <c r="C23" s="96" t="s">
        <v>78</v>
      </c>
      <c r="D23" s="117">
        <v>10</v>
      </c>
      <c r="E23" s="121">
        <v>0.18055555555555555</v>
      </c>
      <c r="F23" s="116"/>
      <c r="G23" s="116"/>
      <c r="H23" s="118"/>
      <c r="I23" s="119"/>
      <c r="J23" s="145" t="s">
        <v>105</v>
      </c>
    </row>
    <row r="24" spans="1:10" ht="29.25" x14ac:dyDescent="0.25">
      <c r="A24" s="163"/>
      <c r="B24" s="95"/>
      <c r="C24" s="96"/>
      <c r="D24" s="117"/>
      <c r="E24" s="117"/>
      <c r="F24" s="116"/>
      <c r="G24" s="116"/>
      <c r="H24" s="118"/>
      <c r="I24" s="119"/>
      <c r="J24" s="187" t="s">
        <v>109</v>
      </c>
    </row>
    <row r="25" spans="1:10" ht="24.75" x14ac:dyDescent="0.25">
      <c r="A25" s="164">
        <v>1990</v>
      </c>
      <c r="B25" s="103" t="s">
        <v>82</v>
      </c>
      <c r="C25" s="102" t="s">
        <v>79</v>
      </c>
      <c r="D25" s="115">
        <v>40</v>
      </c>
      <c r="E25" s="117" t="s">
        <v>80</v>
      </c>
      <c r="F25" s="117">
        <v>2</v>
      </c>
      <c r="G25" s="117">
        <v>8</v>
      </c>
      <c r="H25" s="118">
        <v>12</v>
      </c>
      <c r="I25" s="119">
        <f>G25/((SUM($H$11:H25)/12))</f>
        <v>0.94117647058823528</v>
      </c>
      <c r="J25" s="145" t="s">
        <v>89</v>
      </c>
    </row>
    <row r="26" spans="1:10" ht="29.25" x14ac:dyDescent="0.25">
      <c r="A26" s="165"/>
      <c r="B26" s="95"/>
      <c r="C26" s="96"/>
      <c r="D26" s="117"/>
      <c r="E26" s="117"/>
      <c r="F26" s="116"/>
      <c r="G26" s="116"/>
      <c r="H26" s="116"/>
      <c r="I26" s="117"/>
      <c r="J26" s="147" t="s">
        <v>107</v>
      </c>
    </row>
    <row r="27" spans="1:10" ht="15" x14ac:dyDescent="0.25">
      <c r="A27" s="165"/>
      <c r="B27" s="95"/>
      <c r="C27" s="96"/>
      <c r="D27" s="117"/>
      <c r="E27" s="117"/>
      <c r="F27" s="116"/>
      <c r="G27" s="116"/>
      <c r="H27" s="116"/>
      <c r="I27" s="117"/>
      <c r="J27" s="145" t="s">
        <v>103</v>
      </c>
    </row>
    <row r="28" spans="1:10" ht="15" x14ac:dyDescent="0.25">
      <c r="A28" s="163">
        <v>1991</v>
      </c>
      <c r="B28" s="125">
        <v>33332</v>
      </c>
      <c r="C28" s="124">
        <v>0.27083333333333331</v>
      </c>
      <c r="D28" s="115">
        <v>12</v>
      </c>
      <c r="E28" s="121">
        <v>0.59375</v>
      </c>
      <c r="F28" s="117">
        <v>1</v>
      </c>
      <c r="G28" s="117">
        <v>9</v>
      </c>
      <c r="H28" s="118">
        <v>12</v>
      </c>
      <c r="I28" s="119">
        <f>G28/((SUM($H$11:H28)/12))</f>
        <v>0.94736842105263153</v>
      </c>
      <c r="J28" s="145" t="s">
        <v>126</v>
      </c>
    </row>
    <row r="29" spans="1:10" ht="15" x14ac:dyDescent="0.25">
      <c r="A29" s="163"/>
      <c r="B29" s="95"/>
      <c r="C29" s="96"/>
      <c r="D29" s="115"/>
      <c r="E29" s="117"/>
      <c r="F29" s="117"/>
      <c r="G29" s="117"/>
      <c r="H29" s="118"/>
      <c r="I29" s="119"/>
      <c r="J29" s="145" t="s">
        <v>104</v>
      </c>
    </row>
    <row r="30" spans="1:10" ht="15" x14ac:dyDescent="0.25">
      <c r="A30" s="163">
        <v>1992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G30/((SUM($H$11:H30)/12))</f>
        <v>0.8571428571428571</v>
      </c>
      <c r="J30" s="143" t="s">
        <v>113</v>
      </c>
    </row>
    <row r="31" spans="1:10" ht="15" x14ac:dyDescent="0.25">
      <c r="A31" s="163">
        <v>1993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18">
        <v>12</v>
      </c>
      <c r="I31" s="119">
        <f>G31/((SUM($H$11:H31)/12))</f>
        <v>0.78260869565217395</v>
      </c>
      <c r="J31" s="143" t="s">
        <v>113</v>
      </c>
    </row>
    <row r="32" spans="1:10" ht="15" x14ac:dyDescent="0.25">
      <c r="A32" s="163">
        <v>1994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18">
        <v>12</v>
      </c>
      <c r="I32" s="119">
        <f>G32/((SUM($H$11:H32)/12))</f>
        <v>0.72</v>
      </c>
      <c r="J32" s="144" t="s">
        <v>130</v>
      </c>
    </row>
    <row r="33" spans="1:10" ht="15" x14ac:dyDescent="0.25">
      <c r="A33" s="163">
        <v>1995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18">
        <v>12</v>
      </c>
      <c r="I33" s="119">
        <f>G33/((SUM($H$11:H33)/12))</f>
        <v>0.66666666666666663</v>
      </c>
      <c r="J33" s="143" t="s">
        <v>113</v>
      </c>
    </row>
    <row r="34" spans="1:10" ht="15" x14ac:dyDescent="0.25">
      <c r="A34" s="163">
        <v>1996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18">
        <v>12</v>
      </c>
      <c r="I34" s="119">
        <f>G34/((SUM($H$11:H34)/12))</f>
        <v>0.62068965517241381</v>
      </c>
      <c r="J34" s="143" t="s">
        <v>113</v>
      </c>
    </row>
    <row r="35" spans="1:10" ht="15" x14ac:dyDescent="0.25">
      <c r="A35" s="163">
        <v>1997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G35/((SUM($H$11:H35)/12))</f>
        <v>0.58064516129032262</v>
      </c>
      <c r="J35" s="143" t="s">
        <v>113</v>
      </c>
    </row>
    <row r="36" spans="1:10" ht="15" x14ac:dyDescent="0.25">
      <c r="A36" s="163">
        <v>1998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G36/((SUM($H$11:H36)/12))</f>
        <v>0.54545454545454541</v>
      </c>
      <c r="J36" s="143" t="s">
        <v>113</v>
      </c>
    </row>
    <row r="37" spans="1:10" ht="15" x14ac:dyDescent="0.25">
      <c r="A37" s="163">
        <v>1999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G37/((SUM($H$11:H37)/12))</f>
        <v>0.51428571428571423</v>
      </c>
      <c r="J37" s="143" t="s">
        <v>113</v>
      </c>
    </row>
    <row r="38" spans="1:10" ht="15" x14ac:dyDescent="0.25">
      <c r="A38" s="163">
        <v>2000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G38/((SUM($H$11:H38)/12))</f>
        <v>0.48648648648648651</v>
      </c>
      <c r="J38" s="143" t="s">
        <v>113</v>
      </c>
    </row>
    <row r="39" spans="1:10" ht="15" x14ac:dyDescent="0.25">
      <c r="A39" s="163">
        <v>2001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G39/((SUM($H$11:H39)/12))</f>
        <v>0.46153846153846156</v>
      </c>
      <c r="J39" s="143" t="s">
        <v>113</v>
      </c>
    </row>
    <row r="40" spans="1:10" ht="15" x14ac:dyDescent="0.25">
      <c r="A40" s="163">
        <v>2002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G40/((SUM($H$11:H40)/12))</f>
        <v>0.43902439024390244</v>
      </c>
      <c r="J40" s="143" t="s">
        <v>113</v>
      </c>
    </row>
    <row r="41" spans="1:10" ht="15" x14ac:dyDescent="0.25">
      <c r="A41" s="166">
        <v>2003</v>
      </c>
      <c r="B41" s="123" t="s">
        <v>114</v>
      </c>
      <c r="C41" s="123" t="s">
        <v>114</v>
      </c>
      <c r="D41" s="117" t="s">
        <v>114</v>
      </c>
      <c r="E41" s="117" t="s">
        <v>114</v>
      </c>
      <c r="F41" s="117" t="s">
        <v>114</v>
      </c>
      <c r="G41" s="117">
        <v>9</v>
      </c>
      <c r="H41" s="122">
        <v>12</v>
      </c>
      <c r="I41" s="119">
        <f>G41/((SUM($H$11:H41)/12))</f>
        <v>0.41860465116279072</v>
      </c>
      <c r="J41" s="143" t="s">
        <v>113</v>
      </c>
    </row>
    <row r="42" spans="1:10" ht="15" x14ac:dyDescent="0.25">
      <c r="A42" s="166">
        <v>2004</v>
      </c>
      <c r="B42" s="123" t="s">
        <v>114</v>
      </c>
      <c r="C42" s="123" t="s">
        <v>114</v>
      </c>
      <c r="D42" s="117" t="s">
        <v>114</v>
      </c>
      <c r="E42" s="117" t="s">
        <v>114</v>
      </c>
      <c r="F42" s="117" t="s">
        <v>114</v>
      </c>
      <c r="G42" s="117">
        <v>9</v>
      </c>
      <c r="H42" s="122">
        <v>12</v>
      </c>
      <c r="I42" s="119">
        <f>G42/((SUM($H$11:H42)/12))</f>
        <v>0.4</v>
      </c>
      <c r="J42" s="143" t="s">
        <v>113</v>
      </c>
    </row>
    <row r="43" spans="1:10" ht="15" x14ac:dyDescent="0.25">
      <c r="A43" s="166">
        <v>2005</v>
      </c>
      <c r="B43" s="123" t="s">
        <v>114</v>
      </c>
      <c r="C43" s="123" t="s">
        <v>114</v>
      </c>
      <c r="D43" s="117" t="s">
        <v>114</v>
      </c>
      <c r="E43" s="117" t="s">
        <v>114</v>
      </c>
      <c r="F43" s="117" t="s">
        <v>114</v>
      </c>
      <c r="G43" s="117">
        <v>9</v>
      </c>
      <c r="H43" s="122">
        <v>12</v>
      </c>
      <c r="I43" s="119">
        <f>G43/((SUM($H$11:H43)/12))</f>
        <v>0.38297872340425532</v>
      </c>
      <c r="J43" s="143" t="s">
        <v>113</v>
      </c>
    </row>
    <row r="44" spans="1:10" ht="15" x14ac:dyDescent="0.25">
      <c r="A44" s="166">
        <v>2006</v>
      </c>
      <c r="B44" s="123" t="s">
        <v>114</v>
      </c>
      <c r="C44" s="123" t="s">
        <v>114</v>
      </c>
      <c r="D44" s="117" t="s">
        <v>114</v>
      </c>
      <c r="E44" s="117" t="s">
        <v>114</v>
      </c>
      <c r="F44" s="117" t="s">
        <v>114</v>
      </c>
      <c r="G44" s="117">
        <v>9</v>
      </c>
      <c r="H44" s="122">
        <v>12</v>
      </c>
      <c r="I44" s="119">
        <f>G44/((SUM($H$11:H44)/12))</f>
        <v>0.36734693877551022</v>
      </c>
      <c r="J44" s="143" t="s">
        <v>113</v>
      </c>
    </row>
    <row r="45" spans="1:10" s="155" customFormat="1" ht="93" customHeight="1" x14ac:dyDescent="0.2">
      <c r="A45" s="167">
        <v>2007</v>
      </c>
      <c r="B45" s="148">
        <v>39419</v>
      </c>
      <c r="C45" s="149" t="s">
        <v>127</v>
      </c>
      <c r="D45" s="150">
        <v>11.75</v>
      </c>
      <c r="E45" s="151">
        <v>0.34375</v>
      </c>
      <c r="F45" s="150">
        <v>1</v>
      </c>
      <c r="G45" s="150">
        <v>10</v>
      </c>
      <c r="H45" s="152">
        <v>12</v>
      </c>
      <c r="I45" s="153">
        <f>G45/((SUM($H$11:H45)/12))</f>
        <v>0.39215686274509803</v>
      </c>
      <c r="J45" s="154" t="s">
        <v>131</v>
      </c>
    </row>
    <row r="46" spans="1:10" s="155" customFormat="1" ht="15.75" customHeight="1" x14ac:dyDescent="0.25">
      <c r="A46" s="174">
        <v>2008</v>
      </c>
      <c r="B46" s="175" t="s">
        <v>114</v>
      </c>
      <c r="C46" s="176" t="s">
        <v>114</v>
      </c>
      <c r="D46" s="123" t="s">
        <v>114</v>
      </c>
      <c r="E46" s="123" t="s">
        <v>114</v>
      </c>
      <c r="F46" s="123" t="s">
        <v>114</v>
      </c>
      <c r="G46" s="123">
        <v>10</v>
      </c>
      <c r="H46" s="177">
        <v>12</v>
      </c>
      <c r="I46" s="178">
        <f>G46/((SUM($H$11:H46)/12))</f>
        <v>0.37735849056603776</v>
      </c>
      <c r="J46" s="179" t="s">
        <v>113</v>
      </c>
    </row>
    <row r="47" spans="1:10" ht="93.75" customHeight="1" thickBot="1" x14ac:dyDescent="0.25">
      <c r="A47" s="181">
        <v>2009</v>
      </c>
      <c r="B47" s="182" t="s">
        <v>134</v>
      </c>
      <c r="C47" s="183" t="s">
        <v>135</v>
      </c>
      <c r="D47" s="184">
        <v>6.3</v>
      </c>
      <c r="E47" s="185">
        <v>0.30833333333333335</v>
      </c>
      <c r="F47" s="184">
        <v>1</v>
      </c>
      <c r="G47" s="184">
        <v>11</v>
      </c>
      <c r="H47" s="186">
        <v>12</v>
      </c>
      <c r="I47" s="172">
        <f>G47/((SUM($H$11:H47)/12))</f>
        <v>0.4</v>
      </c>
      <c r="J47" s="180" t="s">
        <v>136</v>
      </c>
    </row>
    <row r="50" spans="10:10" x14ac:dyDescent="0.2">
      <c r="J50" s="136"/>
    </row>
    <row r="52" spans="10:10" ht="12.75" customHeight="1" x14ac:dyDescent="0.2">
      <c r="J52" s="134"/>
    </row>
  </sheetData>
  <mergeCells count="4">
    <mergeCell ref="A5:J5"/>
    <mergeCell ref="A6:J6"/>
    <mergeCell ref="A7:J7"/>
    <mergeCell ref="A8:J8"/>
  </mergeCells>
  <printOptions horizontalCentered="1" verticalCentered="1"/>
  <pageMargins left="0.25" right="0.25" top="0" bottom="0" header="0" footer="0"/>
  <pageSetup scale="6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115" workbookViewId="0">
      <selection sqref="A1:J1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21.14062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2010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24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24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24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24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24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109</v>
      </c>
    </row>
    <row r="21" spans="1:10" ht="24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54" t="s">
        <v>131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136</v>
      </c>
    </row>
    <row r="44" spans="1:10" ht="15" customHeight="1" thickBot="1" x14ac:dyDescent="0.25">
      <c r="A44" s="181">
        <v>2010</v>
      </c>
      <c r="B44" s="138" t="s">
        <v>114</v>
      </c>
      <c r="C44" s="138" t="s">
        <v>114</v>
      </c>
      <c r="D44" s="139" t="s">
        <v>114</v>
      </c>
      <c r="E44" s="139" t="s">
        <v>114</v>
      </c>
      <c r="F44" s="139" t="s">
        <v>114</v>
      </c>
      <c r="G44" s="139">
        <v>9</v>
      </c>
      <c r="H44" s="140">
        <v>12</v>
      </c>
      <c r="I44" s="141">
        <f>G44/((SUM($H$7:H44)/12))</f>
        <v>0.31578947368421051</v>
      </c>
      <c r="J44" s="195" t="s">
        <v>113</v>
      </c>
    </row>
    <row r="47" spans="1:10" x14ac:dyDescent="0.2">
      <c r="J47" s="136"/>
    </row>
    <row r="49" spans="10:10" ht="12.75" customHeight="1" x14ac:dyDescent="0.2">
      <c r="J49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3" scale="91" orientation="landscape" horizontalDpi="300" verticalDpi="300" r:id="rId1"/>
  <headerFooter alignWithMargins="0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1" zoomScale="115" workbookViewId="0">
      <selection sqref="A1:J1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21.14062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2011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24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24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24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24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24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109</v>
      </c>
    </row>
    <row r="21" spans="1:10" ht="24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54" t="s">
        <v>131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136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thickBot="1" x14ac:dyDescent="0.25">
      <c r="A45" s="181">
        <v>2011</v>
      </c>
      <c r="B45" s="138" t="s">
        <v>114</v>
      </c>
      <c r="C45" s="138" t="s">
        <v>114</v>
      </c>
      <c r="D45" s="139" t="s">
        <v>114</v>
      </c>
      <c r="E45" s="139" t="s">
        <v>114</v>
      </c>
      <c r="F45" s="139" t="s">
        <v>114</v>
      </c>
      <c r="G45" s="139">
        <v>11</v>
      </c>
      <c r="H45" s="140">
        <v>12</v>
      </c>
      <c r="I45" s="141">
        <f>G45/((SUM($H$7:H45)/12))</f>
        <v>0.3728813559322034</v>
      </c>
      <c r="J45" s="195" t="s">
        <v>113</v>
      </c>
    </row>
    <row r="48" spans="1:10" x14ac:dyDescent="0.2">
      <c r="J48" s="136"/>
    </row>
    <row r="50" spans="10:10" ht="12.75" customHeight="1" x14ac:dyDescent="0.2">
      <c r="J50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3" scale="90" orientation="landscape" horizontalDpi="300" verticalDpi="300" r:id="rId1"/>
  <headerFooter alignWithMargins="0">
    <oddHeader>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115" workbookViewId="0">
      <selection activeCell="E22" sqref="E22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21.14062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2012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24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24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24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24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24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109</v>
      </c>
    </row>
    <row r="21" spans="1:10" ht="24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54" t="s">
        <v>131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136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x14ac:dyDescent="0.2">
      <c r="A45" s="188">
        <v>2011</v>
      </c>
      <c r="B45" s="175" t="s">
        <v>114</v>
      </c>
      <c r="C45" s="176" t="s">
        <v>114</v>
      </c>
      <c r="D45" s="123" t="s">
        <v>114</v>
      </c>
      <c r="E45" s="123" t="s">
        <v>114</v>
      </c>
      <c r="F45" s="123" t="s">
        <v>114</v>
      </c>
      <c r="G45" s="191">
        <v>11</v>
      </c>
      <c r="H45" s="193">
        <v>12</v>
      </c>
      <c r="I45" s="178">
        <f>G45/((SUM($H$7:H45)/12))</f>
        <v>0.3728813559322034</v>
      </c>
      <c r="J45" s="179" t="s">
        <v>113</v>
      </c>
    </row>
    <row r="46" spans="1:10" ht="15" customHeight="1" thickBot="1" x14ac:dyDescent="0.25">
      <c r="A46" s="181">
        <v>2012</v>
      </c>
      <c r="B46" s="138" t="s">
        <v>114</v>
      </c>
      <c r="C46" s="138" t="s">
        <v>114</v>
      </c>
      <c r="D46" s="139" t="s">
        <v>114</v>
      </c>
      <c r="E46" s="139" t="s">
        <v>114</v>
      </c>
      <c r="F46" s="139" t="s">
        <v>114</v>
      </c>
      <c r="G46" s="139">
        <v>11</v>
      </c>
      <c r="H46" s="140">
        <v>12</v>
      </c>
      <c r="I46" s="141">
        <f>G46/((SUM($H$7:H46)/12))</f>
        <v>0.36065573770491804</v>
      </c>
      <c r="J46" s="195" t="s">
        <v>113</v>
      </c>
    </row>
    <row r="49" spans="10:10" x14ac:dyDescent="0.2">
      <c r="J49" s="136"/>
    </row>
    <row r="51" spans="10:10" ht="12.75" customHeight="1" x14ac:dyDescent="0.2">
      <c r="J51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17" scale="65" orientation="landscape" horizontalDpi="300" verticalDpi="300" r:id="rId1"/>
  <headerFooter alignWithMargins="0"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37" zoomScale="115" workbookViewId="0">
      <selection activeCell="J24" sqref="J24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21.14062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2013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24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24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24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24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24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139</v>
      </c>
    </row>
    <row r="21" spans="1:10" ht="24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54" t="s">
        <v>131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136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x14ac:dyDescent="0.2">
      <c r="A45" s="188">
        <v>2011</v>
      </c>
      <c r="B45" s="175" t="s">
        <v>114</v>
      </c>
      <c r="C45" s="176" t="s">
        <v>114</v>
      </c>
      <c r="D45" s="123" t="s">
        <v>114</v>
      </c>
      <c r="E45" s="123" t="s">
        <v>114</v>
      </c>
      <c r="F45" s="123" t="s">
        <v>114</v>
      </c>
      <c r="G45" s="191">
        <v>11</v>
      </c>
      <c r="H45" s="193">
        <v>12</v>
      </c>
      <c r="I45" s="178">
        <f>G45/((SUM($H$7:H45)/12))</f>
        <v>0.3728813559322034</v>
      </c>
      <c r="J45" s="179" t="s">
        <v>113</v>
      </c>
    </row>
    <row r="46" spans="1:10" ht="15" customHeight="1" x14ac:dyDescent="0.2">
      <c r="A46" s="188">
        <v>2012</v>
      </c>
      <c r="B46" s="175" t="s">
        <v>114</v>
      </c>
      <c r="C46" s="176" t="s">
        <v>114</v>
      </c>
      <c r="D46" s="123" t="s">
        <v>114</v>
      </c>
      <c r="E46" s="123" t="s">
        <v>114</v>
      </c>
      <c r="F46" s="123" t="s">
        <v>114</v>
      </c>
      <c r="G46" s="191">
        <v>11</v>
      </c>
      <c r="H46" s="193">
        <v>12</v>
      </c>
      <c r="I46" s="178">
        <f>G46/((SUM($H$7:H46)/12))</f>
        <v>0.36065573770491804</v>
      </c>
      <c r="J46" s="179" t="s">
        <v>113</v>
      </c>
    </row>
    <row r="47" spans="1:10" ht="15" customHeight="1" thickBot="1" x14ac:dyDescent="0.25">
      <c r="A47" s="181">
        <v>2013</v>
      </c>
      <c r="B47" s="138" t="s">
        <v>114</v>
      </c>
      <c r="C47" s="138" t="s">
        <v>114</v>
      </c>
      <c r="D47" s="139" t="s">
        <v>114</v>
      </c>
      <c r="E47" s="139" t="s">
        <v>114</v>
      </c>
      <c r="F47" s="139" t="s">
        <v>114</v>
      </c>
      <c r="G47" s="139">
        <v>11</v>
      </c>
      <c r="H47" s="140">
        <v>12</v>
      </c>
      <c r="I47" s="141">
        <f>G47/((SUM($H$7:H47)/12))</f>
        <v>0.34920634920634919</v>
      </c>
      <c r="J47" s="195" t="s">
        <v>113</v>
      </c>
    </row>
    <row r="50" spans="10:10" customFormat="1" x14ac:dyDescent="0.2">
      <c r="J50" s="136"/>
    </row>
    <row r="52" spans="10:10" customFormat="1" ht="12.75" customHeight="1" x14ac:dyDescent="0.2">
      <c r="J52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3" scale="87" orientation="landscape" horizontalDpi="300" verticalDpi="300" r:id="rId1"/>
  <headerFooter alignWithMargins="0">
    <oddHeader>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37" zoomScale="115" workbookViewId="0">
      <selection activeCell="J53" sqref="J53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21.14062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2014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24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24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24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24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24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139</v>
      </c>
    </row>
    <row r="21" spans="1:10" ht="24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94" t="s">
        <v>141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140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x14ac:dyDescent="0.2">
      <c r="A45" s="188">
        <v>2011</v>
      </c>
      <c r="B45" s="175" t="s">
        <v>114</v>
      </c>
      <c r="C45" s="176" t="s">
        <v>114</v>
      </c>
      <c r="D45" s="123" t="s">
        <v>114</v>
      </c>
      <c r="E45" s="123" t="s">
        <v>114</v>
      </c>
      <c r="F45" s="123" t="s">
        <v>114</v>
      </c>
      <c r="G45" s="191">
        <v>11</v>
      </c>
      <c r="H45" s="193">
        <v>12</v>
      </c>
      <c r="I45" s="178">
        <f>G45/((SUM($H$7:H45)/12))</f>
        <v>0.3728813559322034</v>
      </c>
      <c r="J45" s="179" t="s">
        <v>113</v>
      </c>
    </row>
    <row r="46" spans="1:10" ht="15" customHeight="1" x14ac:dyDescent="0.2">
      <c r="A46" s="188">
        <v>2012</v>
      </c>
      <c r="B46" s="175" t="s">
        <v>114</v>
      </c>
      <c r="C46" s="176" t="s">
        <v>114</v>
      </c>
      <c r="D46" s="123" t="s">
        <v>114</v>
      </c>
      <c r="E46" s="123" t="s">
        <v>114</v>
      </c>
      <c r="F46" s="123" t="s">
        <v>114</v>
      </c>
      <c r="G46" s="191">
        <v>11</v>
      </c>
      <c r="H46" s="193">
        <v>12</v>
      </c>
      <c r="I46" s="178">
        <f>G46/((SUM($H$7:H46)/12))</f>
        <v>0.36065573770491804</v>
      </c>
      <c r="J46" s="179" t="s">
        <v>113</v>
      </c>
    </row>
    <row r="47" spans="1:10" ht="15" customHeight="1" x14ac:dyDescent="0.2">
      <c r="A47" s="188">
        <v>2013</v>
      </c>
      <c r="B47" s="175" t="s">
        <v>114</v>
      </c>
      <c r="C47" s="176" t="s">
        <v>114</v>
      </c>
      <c r="D47" s="123" t="s">
        <v>114</v>
      </c>
      <c r="E47" s="123" t="s">
        <v>114</v>
      </c>
      <c r="F47" s="123" t="s">
        <v>114</v>
      </c>
      <c r="G47" s="191">
        <v>11</v>
      </c>
      <c r="H47" s="193">
        <v>12</v>
      </c>
      <c r="I47" s="178">
        <f>G47/((SUM($H$7:H47)/12))</f>
        <v>0.34920634920634919</v>
      </c>
      <c r="J47" s="179" t="s">
        <v>113</v>
      </c>
    </row>
    <row r="48" spans="1:10" ht="15" customHeight="1" thickBot="1" x14ac:dyDescent="0.25">
      <c r="A48" s="181">
        <v>2014</v>
      </c>
      <c r="B48" s="138" t="s">
        <v>114</v>
      </c>
      <c r="C48" s="138" t="s">
        <v>114</v>
      </c>
      <c r="D48" s="139" t="s">
        <v>114</v>
      </c>
      <c r="E48" s="139" t="s">
        <v>114</v>
      </c>
      <c r="F48" s="139" t="s">
        <v>114</v>
      </c>
      <c r="G48" s="139">
        <v>11</v>
      </c>
      <c r="H48" s="140">
        <v>12</v>
      </c>
      <c r="I48" s="141">
        <f>G48/((SUM($H$7:H48)/12))</f>
        <v>0.33846153846153848</v>
      </c>
      <c r="J48" s="195" t="s">
        <v>113</v>
      </c>
    </row>
    <row r="51" spans="2:10" x14ac:dyDescent="0.2">
      <c r="B51"/>
      <c r="C51"/>
      <c r="J51" s="136"/>
    </row>
    <row r="53" spans="2:10" ht="12.75" customHeight="1" x14ac:dyDescent="0.2">
      <c r="B53"/>
      <c r="C53"/>
      <c r="J53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3" scale="86" orientation="landscape" horizontalDpi="300" verticalDpi="300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7" zoomScale="75" workbookViewId="0">
      <selection activeCell="E3" sqref="E3"/>
    </sheetView>
  </sheetViews>
  <sheetFormatPr defaultRowHeight="12.75" x14ac:dyDescent="0.2"/>
  <cols>
    <col min="1" max="1" width="6.42578125" customWidth="1"/>
    <col min="2" max="2" width="10.7109375" customWidth="1"/>
    <col min="3" max="3" width="18.7109375" customWidth="1"/>
    <col min="4" max="4" width="15.42578125" customWidth="1"/>
    <col min="5" max="5" width="11.7109375" customWidth="1"/>
    <col min="6" max="6" width="8.28515625" customWidth="1"/>
    <col min="7" max="7" width="7.5703125" customWidth="1"/>
    <col min="8" max="8" width="8.28515625" customWidth="1"/>
    <col min="9" max="9" width="13.42578125" customWidth="1"/>
    <col min="10" max="10" width="100.5703125" customWidth="1"/>
    <col min="11" max="11" width="8.7109375" customWidth="1"/>
  </cols>
  <sheetData>
    <row r="1" spans="1:10" x14ac:dyDescent="0.2">
      <c r="C1" s="29"/>
    </row>
    <row r="3" spans="1:10" ht="20.25" x14ac:dyDescent="0.3">
      <c r="A3" s="29"/>
      <c r="B3" s="29"/>
      <c r="C3" s="30" t="s">
        <v>0</v>
      </c>
      <c r="D3" s="30"/>
      <c r="E3" s="30"/>
      <c r="F3" s="30"/>
      <c r="G3" s="30"/>
      <c r="H3" s="30"/>
      <c r="I3" s="30"/>
      <c r="J3" s="31"/>
    </row>
    <row r="4" spans="1:10" x14ac:dyDescent="0.2">
      <c r="A4" s="29"/>
      <c r="B4" s="29"/>
      <c r="C4" s="29"/>
      <c r="D4" s="32" t="s">
        <v>49</v>
      </c>
      <c r="E4" s="29"/>
      <c r="F4" s="29"/>
      <c r="G4" s="29"/>
      <c r="H4" s="29"/>
      <c r="I4" s="29"/>
      <c r="J4" s="29"/>
    </row>
    <row r="5" spans="1:10" ht="13.5" thickBot="1" x14ac:dyDescent="0.25">
      <c r="A5" s="41" t="s">
        <v>2</v>
      </c>
    </row>
    <row r="6" spans="1:10" ht="13.5" thickTop="1" x14ac:dyDescent="0.2">
      <c r="A6" s="15" t="s">
        <v>3</v>
      </c>
      <c r="B6" s="16" t="s">
        <v>4</v>
      </c>
      <c r="C6" s="16" t="s">
        <v>5</v>
      </c>
      <c r="D6" s="16" t="s">
        <v>6</v>
      </c>
      <c r="E6" s="8"/>
      <c r="F6" s="8" t="s">
        <v>7</v>
      </c>
      <c r="G6" s="9" t="s">
        <v>7</v>
      </c>
      <c r="H6" s="9" t="s">
        <v>8</v>
      </c>
      <c r="I6" s="39" t="s">
        <v>9</v>
      </c>
      <c r="J6" s="17"/>
    </row>
    <row r="7" spans="1:10" x14ac:dyDescent="0.2">
      <c r="A7" s="10"/>
      <c r="B7" s="18" t="s">
        <v>10</v>
      </c>
      <c r="C7" s="18" t="s">
        <v>10</v>
      </c>
      <c r="D7" s="18" t="s">
        <v>11</v>
      </c>
      <c r="E7" s="12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8" t="s">
        <v>17</v>
      </c>
    </row>
    <row r="8" spans="1:10" x14ac:dyDescent="0.2">
      <c r="A8" s="10"/>
      <c r="B8" s="4"/>
      <c r="C8" s="1"/>
      <c r="D8" s="1"/>
      <c r="E8" s="12" t="s">
        <v>18</v>
      </c>
      <c r="F8" s="38" t="s">
        <v>15</v>
      </c>
      <c r="G8" s="12" t="s">
        <v>19</v>
      </c>
      <c r="H8" s="12"/>
      <c r="I8" s="12" t="s">
        <v>19</v>
      </c>
      <c r="J8" s="1"/>
    </row>
    <row r="9" spans="1:10" ht="13.5" thickBot="1" x14ac:dyDescent="0.25">
      <c r="A9" s="13"/>
      <c r="B9" s="14"/>
      <c r="C9" s="14"/>
      <c r="D9" s="14"/>
      <c r="E9" s="23"/>
      <c r="F9" s="14"/>
      <c r="G9" s="14"/>
      <c r="H9" s="14"/>
      <c r="I9" s="23"/>
      <c r="J9" s="14"/>
    </row>
    <row r="10" spans="1:10" ht="13.5" thickTop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5"/>
      <c r="B11" s="33" t="s">
        <v>20</v>
      </c>
      <c r="C11" s="34"/>
      <c r="D11" s="34"/>
      <c r="E11" s="1"/>
      <c r="F11" s="1"/>
      <c r="G11" s="1"/>
      <c r="H11" s="1"/>
      <c r="I11" s="1"/>
      <c r="J11" s="1"/>
    </row>
    <row r="12" spans="1:10" x14ac:dyDescent="0.2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5">
        <v>1982</v>
      </c>
      <c r="B13" s="19">
        <v>30288</v>
      </c>
      <c r="C13" s="4" t="s">
        <v>50</v>
      </c>
      <c r="D13" s="3" t="s">
        <v>21</v>
      </c>
      <c r="E13" s="1"/>
      <c r="F13" s="3">
        <v>1</v>
      </c>
      <c r="G13" s="4">
        <v>1</v>
      </c>
      <c r="H13" s="26">
        <v>6</v>
      </c>
      <c r="I13" s="25">
        <f>G13/(H13/12)</f>
        <v>2</v>
      </c>
      <c r="J13" s="2" t="s">
        <v>51</v>
      </c>
    </row>
    <row r="14" spans="1:10" x14ac:dyDescent="0.2">
      <c r="A14" s="5">
        <v>1983</v>
      </c>
      <c r="B14" s="19">
        <v>30321</v>
      </c>
      <c r="C14" s="1"/>
      <c r="D14" s="3" t="s">
        <v>27</v>
      </c>
      <c r="E14" s="1"/>
      <c r="F14" s="4">
        <v>1</v>
      </c>
      <c r="G14" s="4">
        <v>2</v>
      </c>
      <c r="H14" s="26">
        <v>12</v>
      </c>
      <c r="I14" s="25">
        <f>G14/((H13+H14)/12)</f>
        <v>1.3333333333333333</v>
      </c>
      <c r="J14" s="2" t="s">
        <v>52</v>
      </c>
    </row>
    <row r="15" spans="1:10" x14ac:dyDescent="0.2">
      <c r="A15" s="5">
        <v>1984</v>
      </c>
      <c r="B15" s="4"/>
      <c r="C15" s="1"/>
      <c r="D15" s="27" t="s">
        <v>23</v>
      </c>
      <c r="E15" s="1"/>
      <c r="F15" s="4"/>
      <c r="G15" s="4">
        <v>2</v>
      </c>
      <c r="H15" s="26">
        <v>12</v>
      </c>
      <c r="I15" s="25">
        <f>G15/((H13+H14+H15)/12)</f>
        <v>0.8</v>
      </c>
      <c r="J15" s="1"/>
    </row>
    <row r="16" spans="1:10" x14ac:dyDescent="0.2">
      <c r="A16" s="5">
        <v>1985</v>
      </c>
      <c r="B16" s="4"/>
      <c r="C16" s="1"/>
      <c r="D16" s="27" t="s">
        <v>23</v>
      </c>
      <c r="E16" s="1"/>
      <c r="F16" s="4"/>
      <c r="G16" s="4">
        <v>2</v>
      </c>
      <c r="H16" s="26">
        <v>12</v>
      </c>
      <c r="I16" s="25">
        <f>G16/((H13+H14+H15+H16)/12)</f>
        <v>0.5714285714285714</v>
      </c>
      <c r="J16" s="1"/>
    </row>
    <row r="17" spans="1:10" x14ac:dyDescent="0.2">
      <c r="A17" s="5">
        <v>1986</v>
      </c>
      <c r="B17" s="19">
        <v>31430</v>
      </c>
      <c r="C17" s="1" t="s">
        <v>53</v>
      </c>
      <c r="D17" s="3" t="s">
        <v>24</v>
      </c>
      <c r="E17" s="3"/>
      <c r="F17" s="1"/>
      <c r="G17" s="4"/>
      <c r="H17" s="26"/>
      <c r="I17" s="4"/>
      <c r="J17" s="2" t="s">
        <v>54</v>
      </c>
    </row>
    <row r="18" spans="1:10" x14ac:dyDescent="0.2">
      <c r="A18" s="5"/>
      <c r="B18" s="19">
        <v>31739</v>
      </c>
      <c r="C18" s="1" t="s">
        <v>55</v>
      </c>
      <c r="D18" s="3" t="s">
        <v>25</v>
      </c>
      <c r="E18" s="3" t="s">
        <v>56</v>
      </c>
      <c r="F18" s="4">
        <v>2</v>
      </c>
      <c r="G18" s="4">
        <v>4</v>
      </c>
      <c r="H18" s="26">
        <v>12</v>
      </c>
      <c r="I18" s="25">
        <f>G18/((+H13+H14+H15+H16+H17+H18)/12)</f>
        <v>0.88888888888888884</v>
      </c>
      <c r="J18" s="2" t="s">
        <v>57</v>
      </c>
    </row>
    <row r="19" spans="1:10" x14ac:dyDescent="0.2">
      <c r="A19" s="5">
        <v>1987</v>
      </c>
      <c r="B19" s="20" t="s">
        <v>26</v>
      </c>
      <c r="C19" s="4" t="s">
        <v>58</v>
      </c>
      <c r="D19" s="4"/>
      <c r="E19" s="4" t="s">
        <v>59</v>
      </c>
      <c r="F19" s="4"/>
      <c r="G19" s="1"/>
      <c r="H19" s="26"/>
      <c r="I19" s="4"/>
      <c r="J19" s="2" t="s">
        <v>60</v>
      </c>
    </row>
    <row r="20" spans="1:10" x14ac:dyDescent="0.2">
      <c r="A20" s="5"/>
      <c r="B20" s="19">
        <v>32120</v>
      </c>
      <c r="C20" s="2" t="s">
        <v>61</v>
      </c>
      <c r="D20" s="44">
        <v>1</v>
      </c>
      <c r="E20" s="4" t="s">
        <v>28</v>
      </c>
      <c r="F20" s="4">
        <v>2</v>
      </c>
      <c r="G20" s="4">
        <v>6</v>
      </c>
      <c r="H20" s="26">
        <v>12</v>
      </c>
      <c r="I20" s="25">
        <f>G20/((H13+H14+H15+H16+H17+H18+H19+H20)/12)</f>
        <v>1.0909090909090908</v>
      </c>
      <c r="J20" s="2" t="s">
        <v>62</v>
      </c>
    </row>
    <row r="21" spans="1:10" x14ac:dyDescent="0.2">
      <c r="A21" s="5"/>
      <c r="B21" s="19"/>
      <c r="C21" s="1"/>
      <c r="D21" s="44"/>
      <c r="E21" s="4"/>
      <c r="F21" s="4"/>
      <c r="G21" s="4"/>
      <c r="H21" s="26"/>
      <c r="I21" s="25"/>
      <c r="J21" s="2" t="s">
        <v>63</v>
      </c>
    </row>
    <row r="22" spans="1:10" x14ac:dyDescent="0.2">
      <c r="A22" s="5">
        <v>1988</v>
      </c>
      <c r="B22" s="19"/>
      <c r="C22" s="1"/>
      <c r="D22" s="27" t="s">
        <v>23</v>
      </c>
      <c r="E22" s="4"/>
      <c r="F22" s="1"/>
      <c r="G22" s="4">
        <v>6</v>
      </c>
      <c r="H22" s="26">
        <v>12</v>
      </c>
      <c r="I22" s="25">
        <f>G22/((H13+H14+H15+H16+H17+H18+H19+H20+H22)/12)</f>
        <v>0.92307692307692313</v>
      </c>
      <c r="J22" s="1"/>
    </row>
    <row r="23" spans="1:10" x14ac:dyDescent="0.2">
      <c r="A23" s="5">
        <v>1989</v>
      </c>
      <c r="B23" s="4"/>
      <c r="C23" s="1"/>
      <c r="D23" s="27" t="s">
        <v>23</v>
      </c>
      <c r="E23" s="4"/>
      <c r="F23" s="1"/>
      <c r="G23" s="4">
        <v>6</v>
      </c>
      <c r="H23" s="26">
        <v>12</v>
      </c>
      <c r="I23" s="25">
        <f>G23/((H13+H14+H15+H16+H17+H18+H19+H20+H22+H23)/12)</f>
        <v>0.8</v>
      </c>
      <c r="J23" s="1"/>
    </row>
    <row r="24" spans="1:10" x14ac:dyDescent="0.2">
      <c r="A24" s="5">
        <v>1990</v>
      </c>
      <c r="B24" s="19">
        <v>32882</v>
      </c>
      <c r="C24" s="1" t="s">
        <v>29</v>
      </c>
      <c r="D24" s="4" t="s">
        <v>30</v>
      </c>
      <c r="E24" s="4" t="s">
        <v>31</v>
      </c>
      <c r="F24" s="1"/>
      <c r="G24" s="1"/>
      <c r="H24" s="26"/>
      <c r="I24" s="25"/>
      <c r="J24" s="2" t="s">
        <v>64</v>
      </c>
    </row>
    <row r="25" spans="1:10" x14ac:dyDescent="0.2">
      <c r="A25" s="5"/>
      <c r="B25" s="19"/>
      <c r="C25" s="1"/>
      <c r="D25" s="4"/>
      <c r="E25" s="4"/>
      <c r="F25" s="1"/>
      <c r="G25" s="1"/>
      <c r="H25" s="26"/>
      <c r="I25" s="25"/>
      <c r="J25" s="2" t="s">
        <v>65</v>
      </c>
    </row>
    <row r="26" spans="1:10" x14ac:dyDescent="0.2">
      <c r="A26" s="42">
        <v>1990</v>
      </c>
      <c r="B26" s="22" t="s">
        <v>33</v>
      </c>
      <c r="C26" s="3" t="s">
        <v>34</v>
      </c>
      <c r="D26" s="3" t="s">
        <v>35</v>
      </c>
      <c r="E26" s="4" t="s">
        <v>66</v>
      </c>
      <c r="F26" s="4">
        <v>2</v>
      </c>
      <c r="G26" s="4">
        <v>8</v>
      </c>
      <c r="H26" s="26">
        <v>12</v>
      </c>
      <c r="I26" s="25">
        <f>G26/((H13+H14+H15+H16+H17+H18+H19+H20+H22+H23+H24+H26)/12)</f>
        <v>0.94117647058823528</v>
      </c>
      <c r="J26" s="2" t="s">
        <v>36</v>
      </c>
    </row>
    <row r="27" spans="1:10" x14ac:dyDescent="0.2">
      <c r="A27" s="1"/>
      <c r="B27" s="4"/>
      <c r="C27" s="1"/>
      <c r="D27" s="4"/>
      <c r="E27" s="4"/>
      <c r="F27" s="1"/>
      <c r="G27" s="1"/>
      <c r="H27" s="1"/>
      <c r="I27" s="4"/>
      <c r="J27" s="2" t="s">
        <v>67</v>
      </c>
    </row>
    <row r="28" spans="1:10" x14ac:dyDescent="0.2">
      <c r="A28" s="1"/>
      <c r="B28" s="4"/>
      <c r="C28" s="1"/>
      <c r="D28" s="4"/>
      <c r="E28" s="4"/>
      <c r="F28" s="1"/>
      <c r="G28" s="1"/>
      <c r="H28" s="1"/>
      <c r="I28" s="4"/>
      <c r="J28" s="40" t="s">
        <v>68</v>
      </c>
    </row>
    <row r="29" spans="1:10" x14ac:dyDescent="0.2">
      <c r="A29" s="5">
        <v>1991</v>
      </c>
      <c r="B29" s="19">
        <v>33332</v>
      </c>
      <c r="C29" s="4" t="s">
        <v>38</v>
      </c>
      <c r="D29" s="3" t="s">
        <v>39</v>
      </c>
      <c r="E29" s="4" t="s">
        <v>40</v>
      </c>
      <c r="F29" s="4">
        <v>1</v>
      </c>
      <c r="G29" s="4">
        <v>9</v>
      </c>
      <c r="H29" s="26">
        <v>12</v>
      </c>
      <c r="I29" s="25">
        <f>G29/((H13+H14+H15+H16+H17+H18+H19+H20+H22+H23+H24+H26+H27+H29)/12)</f>
        <v>0.94736842105263153</v>
      </c>
      <c r="J29" s="2" t="s">
        <v>41</v>
      </c>
    </row>
    <row r="30" spans="1:10" x14ac:dyDescent="0.2">
      <c r="A30" s="5"/>
      <c r="B30" s="19"/>
      <c r="C30" s="4"/>
      <c r="D30" s="3"/>
      <c r="E30" s="4"/>
      <c r="F30" s="4"/>
      <c r="G30" s="4"/>
      <c r="H30" s="26"/>
      <c r="I30" s="25"/>
      <c r="J30" s="2" t="s">
        <v>69</v>
      </c>
    </row>
    <row r="31" spans="1:10" x14ac:dyDescent="0.2">
      <c r="A31" s="5">
        <v>1992</v>
      </c>
      <c r="B31" s="4"/>
      <c r="C31" s="1"/>
      <c r="D31" s="27" t="s">
        <v>23</v>
      </c>
      <c r="E31" s="4"/>
      <c r="F31" s="1"/>
      <c r="G31" s="4">
        <v>9</v>
      </c>
      <c r="H31" s="26">
        <v>12</v>
      </c>
      <c r="I31" s="25">
        <f>G31/((H13+H14+H15+H16+H17+H18+H19+H20+H22+H23+H24+H26+H27+H29+H31)/12)</f>
        <v>0.8571428571428571</v>
      </c>
      <c r="J31" s="2"/>
    </row>
    <row r="32" spans="1:10" x14ac:dyDescent="0.2">
      <c r="A32" s="5">
        <v>1993</v>
      </c>
      <c r="B32" s="19">
        <v>33989</v>
      </c>
      <c r="C32" s="2" t="s">
        <v>70</v>
      </c>
      <c r="D32" s="3" t="s">
        <v>43</v>
      </c>
      <c r="E32" s="3" t="s">
        <v>71</v>
      </c>
      <c r="F32" s="4">
        <v>1</v>
      </c>
      <c r="G32" s="4">
        <v>10</v>
      </c>
      <c r="H32" s="26">
        <v>12</v>
      </c>
      <c r="I32" s="25">
        <f>G32/((H13+H14+H15+H16+H17+H18+H19+H20+H22+H23+H24+H26+H27+H29+H31+H32)/12)</f>
        <v>0.86956521739130432</v>
      </c>
      <c r="J32" s="2" t="s">
        <v>45</v>
      </c>
    </row>
    <row r="33" spans="1:10" x14ac:dyDescent="0.2">
      <c r="A33" s="5"/>
      <c r="B33" s="19"/>
      <c r="C33" s="1"/>
      <c r="D33" s="3"/>
      <c r="E33" s="4"/>
      <c r="F33" s="4"/>
      <c r="G33" s="4"/>
      <c r="H33" s="26"/>
      <c r="I33" s="25"/>
      <c r="J33" s="2" t="s">
        <v>72</v>
      </c>
    </row>
    <row r="34" spans="1:10" x14ac:dyDescent="0.2">
      <c r="A34" s="5"/>
      <c r="B34" s="19"/>
      <c r="C34" s="1"/>
      <c r="D34" s="3"/>
      <c r="E34" s="4"/>
      <c r="F34" s="4"/>
      <c r="G34" s="4"/>
      <c r="H34" s="26"/>
      <c r="I34" s="25"/>
      <c r="J34" s="2"/>
    </row>
    <row r="35" spans="1:10" x14ac:dyDescent="0.2">
      <c r="A35" s="5"/>
      <c r="B35" s="19"/>
      <c r="C35" s="1"/>
      <c r="D35" s="27"/>
      <c r="E35" s="4"/>
      <c r="F35" s="4"/>
      <c r="G35" s="4"/>
      <c r="H35" s="26"/>
      <c r="I35" s="25"/>
      <c r="J35" s="2"/>
    </row>
    <row r="36" spans="1:10" x14ac:dyDescent="0.2">
      <c r="A36" s="35"/>
      <c r="B36" s="36" t="s">
        <v>47</v>
      </c>
      <c r="C36" s="33"/>
      <c r="D36" s="37"/>
      <c r="E36" s="18"/>
      <c r="F36" s="4"/>
      <c r="G36" s="4"/>
      <c r="H36" s="26"/>
      <c r="I36" s="25"/>
      <c r="J36" s="2"/>
    </row>
    <row r="37" spans="1:10" x14ac:dyDescent="0.2">
      <c r="A37" s="5"/>
      <c r="B37" s="4"/>
      <c r="C37" s="1"/>
      <c r="D37" s="4"/>
      <c r="E37" s="4"/>
      <c r="F37" s="1"/>
      <c r="G37" s="1"/>
      <c r="H37" s="1"/>
      <c r="I37" s="4"/>
      <c r="J37" s="2"/>
    </row>
    <row r="38" spans="1:10" x14ac:dyDescent="0.2">
      <c r="A38" s="5">
        <v>1994</v>
      </c>
      <c r="B38" s="4"/>
      <c r="C38" s="1"/>
      <c r="D38" s="27" t="s">
        <v>23</v>
      </c>
      <c r="E38" s="4"/>
      <c r="F38" s="1"/>
      <c r="G38" s="4">
        <v>10</v>
      </c>
      <c r="H38" s="26">
        <v>12</v>
      </c>
      <c r="I38" s="25">
        <f>G38/((H13+H14+H15+H16+H17+H18+H19+H20+H22+H23+H24+H26+H27+H29+H31+H32+H33+H34+H35+H36+H37+H38)/12)</f>
        <v>0.8</v>
      </c>
      <c r="J38" s="1"/>
    </row>
    <row r="39" spans="1:10" x14ac:dyDescent="0.2">
      <c r="A39" s="5">
        <v>1995</v>
      </c>
      <c r="B39" s="4"/>
      <c r="C39" s="1"/>
      <c r="D39" s="27" t="s">
        <v>23</v>
      </c>
      <c r="E39" s="4"/>
      <c r="F39" s="1"/>
      <c r="G39" s="4">
        <v>10</v>
      </c>
      <c r="H39" s="26">
        <v>12</v>
      </c>
      <c r="I39" s="25">
        <f>G39/((H13+H14+H15+H16+H17+H18+H19+H20+H22+H23+H24+H26+H27+H29++H31+H32+H33+H34+H35+H36+H37+H38+H39)/12)</f>
        <v>0.7407407407407407</v>
      </c>
      <c r="J39" s="1"/>
    </row>
    <row r="40" spans="1:10" x14ac:dyDescent="0.2">
      <c r="A40" s="5">
        <v>1996</v>
      </c>
      <c r="B40" s="4"/>
      <c r="C40" s="1"/>
      <c r="D40" s="27" t="s">
        <v>23</v>
      </c>
      <c r="E40" s="4"/>
      <c r="F40" s="1"/>
      <c r="G40" s="4">
        <v>10</v>
      </c>
      <c r="H40" s="26">
        <v>12</v>
      </c>
      <c r="I40" s="25">
        <f>G40/((H13+H14+H15+H16+H17+H18+H19+H20+H22+H23+H24+H26+H27+H29+H31+H32+H33+H34+H35+H36+H37+H38+H39+H40)/12)</f>
        <v>0.68965517241379315</v>
      </c>
      <c r="J40" s="1"/>
    </row>
    <row r="41" spans="1:10" x14ac:dyDescent="0.2">
      <c r="A41" s="43">
        <v>35606</v>
      </c>
      <c r="B41" s="4"/>
      <c r="C41" s="1"/>
      <c r="D41" s="27" t="s">
        <v>23</v>
      </c>
      <c r="E41" s="4"/>
      <c r="F41" s="1"/>
      <c r="G41" s="4">
        <v>10</v>
      </c>
      <c r="H41" s="4">
        <v>5</v>
      </c>
      <c r="I41" s="25">
        <f>G41/((SUM(H13:H41))/12)</f>
        <v>0.67039106145251404</v>
      </c>
      <c r="J41" s="1"/>
    </row>
    <row r="42" spans="1:10" ht="13.5" thickBot="1" x14ac:dyDescent="0.25">
      <c r="A42" s="6"/>
      <c r="B42" s="21"/>
      <c r="C42" s="7"/>
      <c r="D42" s="21"/>
      <c r="E42" s="7"/>
      <c r="F42" s="7"/>
      <c r="G42" s="7"/>
      <c r="H42" s="7"/>
      <c r="I42" s="21"/>
      <c r="J42" s="7"/>
    </row>
    <row r="43" spans="1:10" ht="13.5" thickBo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</row>
  </sheetData>
  <phoneticPr fontId="0" type="noConversion"/>
  <printOptions horizontalCentered="1" verticalCentered="1" gridLines="1" gridLinesSet="0"/>
  <pageMargins left="0" right="0" top="0" bottom="0" header="0.25" footer="0.25"/>
  <pageSetup scale="68" orientation="landscape" horizontalDpi="4294967292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34" zoomScale="115" workbookViewId="0">
      <selection activeCell="I19" sqref="I19"/>
    </sheetView>
  </sheetViews>
  <sheetFormatPr defaultRowHeight="12.75" x14ac:dyDescent="0.2"/>
  <cols>
    <col min="1" max="1" width="8.7109375" customWidth="1"/>
    <col min="2" max="2" width="9.7109375" style="81" customWidth="1"/>
    <col min="3" max="3" width="8.7109375" style="70" customWidth="1"/>
    <col min="4" max="8" width="8.7109375" customWidth="1"/>
    <col min="9" max="9" width="13.7109375" customWidth="1"/>
    <col min="10" max="10" width="120.710937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2015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36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36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36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36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36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139</v>
      </c>
    </row>
    <row r="21" spans="1:10" ht="36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94" t="s">
        <v>141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140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x14ac:dyDescent="0.2">
      <c r="A45" s="188">
        <v>2011</v>
      </c>
      <c r="B45" s="175" t="s">
        <v>114</v>
      </c>
      <c r="C45" s="176" t="s">
        <v>114</v>
      </c>
      <c r="D45" s="123" t="s">
        <v>114</v>
      </c>
      <c r="E45" s="123" t="s">
        <v>114</v>
      </c>
      <c r="F45" s="123" t="s">
        <v>114</v>
      </c>
      <c r="G45" s="191">
        <v>11</v>
      </c>
      <c r="H45" s="193">
        <v>12</v>
      </c>
      <c r="I45" s="178">
        <f>G45/((SUM($H$7:H45)/12))</f>
        <v>0.3728813559322034</v>
      </c>
      <c r="J45" s="179" t="s">
        <v>113</v>
      </c>
    </row>
    <row r="46" spans="1:10" ht="15" customHeight="1" x14ac:dyDescent="0.2">
      <c r="A46" s="188">
        <v>2012</v>
      </c>
      <c r="B46" s="175" t="s">
        <v>114</v>
      </c>
      <c r="C46" s="176" t="s">
        <v>114</v>
      </c>
      <c r="D46" s="123" t="s">
        <v>114</v>
      </c>
      <c r="E46" s="123" t="s">
        <v>114</v>
      </c>
      <c r="F46" s="123" t="s">
        <v>114</v>
      </c>
      <c r="G46" s="191">
        <v>11</v>
      </c>
      <c r="H46" s="193">
        <v>12</v>
      </c>
      <c r="I46" s="178">
        <f>G46/((SUM($H$7:H46)/12))</f>
        <v>0.36065573770491804</v>
      </c>
      <c r="J46" s="179" t="s">
        <v>113</v>
      </c>
    </row>
    <row r="47" spans="1:10" ht="15" customHeight="1" x14ac:dyDescent="0.2">
      <c r="A47" s="188">
        <v>2013</v>
      </c>
      <c r="B47" s="175" t="s">
        <v>114</v>
      </c>
      <c r="C47" s="176" t="s">
        <v>114</v>
      </c>
      <c r="D47" s="123" t="s">
        <v>114</v>
      </c>
      <c r="E47" s="123" t="s">
        <v>114</v>
      </c>
      <c r="F47" s="123" t="s">
        <v>114</v>
      </c>
      <c r="G47" s="191">
        <v>11</v>
      </c>
      <c r="H47" s="193">
        <v>12</v>
      </c>
      <c r="I47" s="178">
        <f>G47/((SUM($H$7:H47)/12))</f>
        <v>0.34920634920634919</v>
      </c>
      <c r="J47" s="179" t="s">
        <v>113</v>
      </c>
    </row>
    <row r="48" spans="1:10" ht="15" customHeight="1" x14ac:dyDescent="0.2">
      <c r="A48" s="196">
        <v>2014</v>
      </c>
      <c r="B48" s="123" t="s">
        <v>114</v>
      </c>
      <c r="C48" s="123" t="s">
        <v>114</v>
      </c>
      <c r="D48" s="117" t="s">
        <v>114</v>
      </c>
      <c r="E48" s="117" t="s">
        <v>114</v>
      </c>
      <c r="F48" s="117" t="s">
        <v>114</v>
      </c>
      <c r="G48" s="117">
        <v>11</v>
      </c>
      <c r="H48" s="122">
        <v>12</v>
      </c>
      <c r="I48" s="119">
        <f>G48/((SUM($H$7:H48)/12))</f>
        <v>0.33846153846153848</v>
      </c>
      <c r="J48" s="143" t="s">
        <v>113</v>
      </c>
    </row>
    <row r="49" spans="1:10" ht="15.75" thickBot="1" x14ac:dyDescent="0.3">
      <c r="A49" s="197">
        <v>2015</v>
      </c>
      <c r="B49" s="169" t="s">
        <v>114</v>
      </c>
      <c r="C49" s="170" t="s">
        <v>114</v>
      </c>
      <c r="D49" s="138" t="s">
        <v>114</v>
      </c>
      <c r="E49" s="138" t="s">
        <v>114</v>
      </c>
      <c r="F49" s="138" t="s">
        <v>114</v>
      </c>
      <c r="G49" s="138">
        <v>11</v>
      </c>
      <c r="H49" s="171">
        <v>12</v>
      </c>
      <c r="I49" s="198">
        <f>G49/((SUM($H$7:H49)/12))</f>
        <v>0.32835820895522388</v>
      </c>
      <c r="J49" s="195" t="s">
        <v>113</v>
      </c>
    </row>
    <row r="51" spans="1:10" x14ac:dyDescent="0.2">
      <c r="B51"/>
      <c r="C51"/>
      <c r="J51" s="136"/>
    </row>
    <row r="53" spans="1:10" ht="12.75" customHeight="1" x14ac:dyDescent="0.2">
      <c r="B53"/>
      <c r="C53"/>
      <c r="J53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3" scale="85" orientation="landscape" verticalDpi="300" r:id="rId1"/>
  <headerFooter alignWithMargins="0">
    <oddHeader>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115" workbookViewId="0">
      <selection activeCell="A22" sqref="A22:XFD22"/>
    </sheetView>
  </sheetViews>
  <sheetFormatPr defaultRowHeight="12.75" x14ac:dyDescent="0.2"/>
  <cols>
    <col min="1" max="1" width="8.7109375" customWidth="1"/>
    <col min="2" max="2" width="9.7109375" style="81" customWidth="1"/>
    <col min="3" max="3" width="8.7109375" style="70" customWidth="1"/>
    <col min="4" max="8" width="8.7109375" customWidth="1"/>
    <col min="9" max="9" width="13.7109375" customWidth="1"/>
    <col min="10" max="10" width="120.710937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2016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4.25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36.75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36.75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36.75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36.75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36.75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29.25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139</v>
      </c>
    </row>
    <row r="21" spans="1:10" ht="36.75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29.25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s="155" customFormat="1" ht="93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94" t="s">
        <v>141</v>
      </c>
    </row>
    <row r="42" spans="1:10" s="155" customFormat="1" ht="15.7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93.75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140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x14ac:dyDescent="0.2">
      <c r="A45" s="188">
        <v>2011</v>
      </c>
      <c r="B45" s="175" t="s">
        <v>114</v>
      </c>
      <c r="C45" s="176" t="s">
        <v>114</v>
      </c>
      <c r="D45" s="123" t="s">
        <v>114</v>
      </c>
      <c r="E45" s="123" t="s">
        <v>114</v>
      </c>
      <c r="F45" s="123" t="s">
        <v>114</v>
      </c>
      <c r="G45" s="191">
        <v>11</v>
      </c>
      <c r="H45" s="193">
        <v>12</v>
      </c>
      <c r="I45" s="178">
        <f>G45/((SUM($H$7:H45)/12))</f>
        <v>0.3728813559322034</v>
      </c>
      <c r="J45" s="179" t="s">
        <v>113</v>
      </c>
    </row>
    <row r="46" spans="1:10" ht="15" customHeight="1" x14ac:dyDescent="0.2">
      <c r="A46" s="188">
        <v>2012</v>
      </c>
      <c r="B46" s="175" t="s">
        <v>114</v>
      </c>
      <c r="C46" s="176" t="s">
        <v>114</v>
      </c>
      <c r="D46" s="123" t="s">
        <v>114</v>
      </c>
      <c r="E46" s="123" t="s">
        <v>114</v>
      </c>
      <c r="F46" s="123" t="s">
        <v>114</v>
      </c>
      <c r="G46" s="191">
        <v>11</v>
      </c>
      <c r="H46" s="193">
        <v>12</v>
      </c>
      <c r="I46" s="178">
        <f>G46/((SUM($H$7:H46)/12))</f>
        <v>0.36065573770491804</v>
      </c>
      <c r="J46" s="179" t="s">
        <v>113</v>
      </c>
    </row>
    <row r="47" spans="1:10" ht="15" customHeight="1" x14ac:dyDescent="0.2">
      <c r="A47" s="188">
        <v>2013</v>
      </c>
      <c r="B47" s="175" t="s">
        <v>114</v>
      </c>
      <c r="C47" s="176" t="s">
        <v>114</v>
      </c>
      <c r="D47" s="123" t="s">
        <v>114</v>
      </c>
      <c r="E47" s="123" t="s">
        <v>114</v>
      </c>
      <c r="F47" s="123" t="s">
        <v>114</v>
      </c>
      <c r="G47" s="191">
        <v>11</v>
      </c>
      <c r="H47" s="193">
        <v>12</v>
      </c>
      <c r="I47" s="178">
        <f>G47/((SUM($H$7:H47)/12))</f>
        <v>0.34920634920634919</v>
      </c>
      <c r="J47" s="179" t="s">
        <v>113</v>
      </c>
    </row>
    <row r="48" spans="1:10" ht="15" customHeight="1" x14ac:dyDescent="0.2">
      <c r="A48" s="196">
        <v>2014</v>
      </c>
      <c r="B48" s="123" t="s">
        <v>114</v>
      </c>
      <c r="C48" s="123" t="s">
        <v>114</v>
      </c>
      <c r="D48" s="117" t="s">
        <v>114</v>
      </c>
      <c r="E48" s="117" t="s">
        <v>114</v>
      </c>
      <c r="F48" s="117" t="s">
        <v>114</v>
      </c>
      <c r="G48" s="117">
        <v>11</v>
      </c>
      <c r="H48" s="122">
        <v>12</v>
      </c>
      <c r="I48" s="119">
        <f>G48/((SUM($H$7:H48)/12))</f>
        <v>0.33846153846153848</v>
      </c>
      <c r="J48" s="143" t="s">
        <v>113</v>
      </c>
    </row>
    <row r="49" spans="1:11" s="200" customFormat="1" ht="15" x14ac:dyDescent="0.25">
      <c r="A49" s="174">
        <v>2015</v>
      </c>
      <c r="B49" s="175" t="s">
        <v>114</v>
      </c>
      <c r="C49" s="176" t="s">
        <v>114</v>
      </c>
      <c r="D49" s="123" t="s">
        <v>114</v>
      </c>
      <c r="E49" s="123" t="s">
        <v>114</v>
      </c>
      <c r="F49" s="123" t="s">
        <v>114</v>
      </c>
      <c r="G49" s="123">
        <v>11</v>
      </c>
      <c r="H49" s="177">
        <v>12</v>
      </c>
      <c r="I49" s="199">
        <f>G49/((SUM($H$7:H49)/12))</f>
        <v>0.32835820895522388</v>
      </c>
      <c r="J49" s="202" t="s">
        <v>113</v>
      </c>
      <c r="K49" s="201"/>
    </row>
    <row r="50" spans="1:11" ht="15.75" thickBot="1" x14ac:dyDescent="0.3">
      <c r="A50" s="197">
        <v>2016</v>
      </c>
      <c r="B50" s="169" t="s">
        <v>114</v>
      </c>
      <c r="C50" s="170" t="s">
        <v>114</v>
      </c>
      <c r="D50" s="138" t="s">
        <v>114</v>
      </c>
      <c r="E50" s="138" t="s">
        <v>114</v>
      </c>
      <c r="F50" s="138" t="s">
        <v>114</v>
      </c>
      <c r="G50" s="138">
        <v>11</v>
      </c>
      <c r="H50" s="171">
        <v>12</v>
      </c>
      <c r="I50" s="198">
        <f>G50/((SUM($H$7:H50)/12))</f>
        <v>0.3188405797101449</v>
      </c>
      <c r="J50" s="195" t="s">
        <v>113</v>
      </c>
    </row>
    <row r="51" spans="1:11" x14ac:dyDescent="0.2">
      <c r="B51"/>
      <c r="C51"/>
      <c r="J51" s="136"/>
    </row>
    <row r="53" spans="1:11" ht="12.75" customHeight="1" x14ac:dyDescent="0.2">
      <c r="B53"/>
      <c r="C53"/>
      <c r="J53" s="134"/>
    </row>
  </sheetData>
  <mergeCells count="4">
    <mergeCell ref="A1:J1"/>
    <mergeCell ref="A2:J2"/>
    <mergeCell ref="A3:J3"/>
    <mergeCell ref="A4:J4"/>
  </mergeCells>
  <printOptions horizontalCentered="1" verticalCentered="1"/>
  <pageMargins left="0.25" right="0.25" top="0.25" bottom="0" header="0" footer="0"/>
  <pageSetup paperSize="3" scale="85" orientation="landscape" verticalDpi="300" r:id="rId1"/>
  <headerFooter alignWithMargins="0">
    <oddHeader>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pane ySplit="5" topLeftCell="A6" activePane="bottomLeft" state="frozen"/>
      <selection pane="bottomLeft" activeCell="H56" sqref="H56:I57"/>
    </sheetView>
  </sheetViews>
  <sheetFormatPr defaultRowHeight="12.75" x14ac:dyDescent="0.2"/>
  <cols>
    <col min="1" max="1" width="8.7109375" customWidth="1"/>
    <col min="2" max="2" width="11" customWidth="1"/>
    <col min="3" max="3" width="9.85546875" customWidth="1"/>
    <col min="4" max="8" width="8.7109375" customWidth="1"/>
    <col min="9" max="9" width="13.7109375" customWidth="1"/>
    <col min="10" max="10" width="120.7109375" customWidth="1"/>
  </cols>
  <sheetData>
    <row r="1" spans="1:10" x14ac:dyDescent="0.2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">
      <c r="A3" s="214">
        <v>2017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3.5" thickBo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38.25" x14ac:dyDescent="0.2">
      <c r="A5" s="127" t="s">
        <v>3</v>
      </c>
      <c r="B5" s="128" t="s">
        <v>115</v>
      </c>
      <c r="C5" s="126" t="s">
        <v>116</v>
      </c>
      <c r="D5" s="129" t="s">
        <v>117</v>
      </c>
      <c r="E5" s="129" t="s">
        <v>118</v>
      </c>
      <c r="F5" s="131" t="s">
        <v>121</v>
      </c>
      <c r="G5" s="129" t="s">
        <v>122</v>
      </c>
      <c r="H5" s="132" t="s">
        <v>119</v>
      </c>
      <c r="I5" s="130" t="s">
        <v>120</v>
      </c>
      <c r="J5" s="133" t="s">
        <v>111</v>
      </c>
    </row>
    <row r="6" spans="1:10" ht="15" customHeight="1" x14ac:dyDescent="0.2">
      <c r="A6" s="111"/>
      <c r="B6" s="97"/>
      <c r="C6" s="98"/>
      <c r="D6" s="99"/>
      <c r="E6" s="99"/>
      <c r="F6" s="99"/>
      <c r="G6" s="99"/>
      <c r="H6" s="99"/>
      <c r="I6" s="99"/>
      <c r="J6" s="106"/>
    </row>
    <row r="7" spans="1:10" ht="15" customHeight="1" x14ac:dyDescent="0.25">
      <c r="A7" s="163">
        <v>1982</v>
      </c>
      <c r="B7" s="125">
        <v>30288</v>
      </c>
      <c r="C7" s="124">
        <v>0.375</v>
      </c>
      <c r="D7" s="115">
        <v>15</v>
      </c>
      <c r="E7" s="116"/>
      <c r="F7" s="115">
        <v>1</v>
      </c>
      <c r="G7" s="117">
        <v>1</v>
      </c>
      <c r="H7" s="118">
        <v>6</v>
      </c>
      <c r="I7" s="119">
        <f>G7/((SUM($H$7:H7)/12))</f>
        <v>2</v>
      </c>
      <c r="J7" s="145" t="s">
        <v>123</v>
      </c>
    </row>
    <row r="8" spans="1:10" ht="15" customHeight="1" x14ac:dyDescent="0.25">
      <c r="A8" s="163"/>
      <c r="B8" s="95"/>
      <c r="C8" s="100"/>
      <c r="D8" s="115"/>
      <c r="E8" s="116"/>
      <c r="F8" s="115"/>
      <c r="G8" s="117"/>
      <c r="H8" s="118"/>
      <c r="I8" s="119"/>
      <c r="J8" s="146" t="s">
        <v>112</v>
      </c>
    </row>
    <row r="9" spans="1:10" ht="15" customHeight="1" x14ac:dyDescent="0.25">
      <c r="A9" s="163">
        <v>1983</v>
      </c>
      <c r="B9" s="125">
        <v>30321</v>
      </c>
      <c r="C9" s="96"/>
      <c r="D9" s="115">
        <v>1.5</v>
      </c>
      <c r="E9" s="116"/>
      <c r="F9" s="117">
        <v>1</v>
      </c>
      <c r="G9" s="117">
        <v>2</v>
      </c>
      <c r="H9" s="118">
        <v>12</v>
      </c>
      <c r="I9" s="119">
        <f>G9/((SUM($H$7:H9)/12))</f>
        <v>1.3333333333333333</v>
      </c>
      <c r="J9" s="145" t="s">
        <v>124</v>
      </c>
    </row>
    <row r="10" spans="1:10" ht="15" customHeight="1" x14ac:dyDescent="0.25">
      <c r="A10" s="163">
        <v>1984</v>
      </c>
      <c r="B10" s="123" t="s">
        <v>114</v>
      </c>
      <c r="C10" s="123" t="s">
        <v>114</v>
      </c>
      <c r="D10" s="117" t="s">
        <v>114</v>
      </c>
      <c r="E10" s="117" t="s">
        <v>114</v>
      </c>
      <c r="F10" s="117" t="s">
        <v>114</v>
      </c>
      <c r="G10" s="117">
        <v>2</v>
      </c>
      <c r="H10" s="118">
        <v>12</v>
      </c>
      <c r="I10" s="119">
        <f>G10/((SUM($H$7:H10)/12))</f>
        <v>0.8</v>
      </c>
      <c r="J10" s="143" t="s">
        <v>113</v>
      </c>
    </row>
    <row r="11" spans="1:10" ht="15" customHeight="1" x14ac:dyDescent="0.25">
      <c r="A11" s="163">
        <v>1985</v>
      </c>
      <c r="B11" s="123" t="s">
        <v>114</v>
      </c>
      <c r="C11" s="123" t="s">
        <v>114</v>
      </c>
      <c r="D11" s="117" t="s">
        <v>114</v>
      </c>
      <c r="E11" s="117" t="s">
        <v>114</v>
      </c>
      <c r="F11" s="117" t="s">
        <v>114</v>
      </c>
      <c r="G11" s="117">
        <v>2</v>
      </c>
      <c r="H11" s="118">
        <v>12</v>
      </c>
      <c r="I11" s="119">
        <f>G11/((SUM($H$7:H11)/12))</f>
        <v>0.5714285714285714</v>
      </c>
      <c r="J11" s="143" t="s">
        <v>113</v>
      </c>
    </row>
    <row r="12" spans="1:10" ht="30" customHeight="1" x14ac:dyDescent="0.25">
      <c r="A12" s="163">
        <v>1986</v>
      </c>
      <c r="B12" s="125">
        <v>31430</v>
      </c>
      <c r="C12" s="96" t="s">
        <v>74</v>
      </c>
      <c r="D12" s="115">
        <v>30</v>
      </c>
      <c r="E12" s="115"/>
      <c r="F12" s="116"/>
      <c r="G12" s="117"/>
      <c r="H12" s="118"/>
      <c r="I12" s="117"/>
      <c r="J12" s="145" t="s">
        <v>99</v>
      </c>
    </row>
    <row r="13" spans="1:10" ht="45" customHeight="1" x14ac:dyDescent="0.25">
      <c r="A13" s="163"/>
      <c r="B13" s="125">
        <v>31739</v>
      </c>
      <c r="C13" s="96" t="s">
        <v>75</v>
      </c>
      <c r="D13" s="115">
        <v>5</v>
      </c>
      <c r="E13" s="120">
        <v>0.25</v>
      </c>
      <c r="F13" s="117">
        <v>2</v>
      </c>
      <c r="G13" s="117">
        <v>4</v>
      </c>
      <c r="H13" s="118">
        <v>12</v>
      </c>
      <c r="I13" s="119">
        <f>G13/((SUM($H$7:H13)/12))</f>
        <v>0.88888888888888884</v>
      </c>
      <c r="J13" s="145" t="s">
        <v>100</v>
      </c>
    </row>
    <row r="14" spans="1:10" ht="30" customHeight="1" x14ac:dyDescent="0.25">
      <c r="A14" s="163">
        <v>1987</v>
      </c>
      <c r="B14" s="101" t="s">
        <v>81</v>
      </c>
      <c r="C14" s="96" t="s">
        <v>76</v>
      </c>
      <c r="D14" s="117"/>
      <c r="E14" s="121">
        <v>0.625</v>
      </c>
      <c r="F14" s="117"/>
      <c r="G14" s="116"/>
      <c r="H14" s="118"/>
      <c r="I14" s="117"/>
      <c r="J14" s="145" t="s">
        <v>102</v>
      </c>
    </row>
    <row r="15" spans="1:10" ht="30" customHeight="1" x14ac:dyDescent="0.25">
      <c r="A15" s="163"/>
      <c r="B15" s="125">
        <v>32120</v>
      </c>
      <c r="C15" s="102" t="s">
        <v>77</v>
      </c>
      <c r="D15" s="122">
        <v>1</v>
      </c>
      <c r="E15" s="121">
        <v>0.125</v>
      </c>
      <c r="F15" s="117">
        <v>2</v>
      </c>
      <c r="G15" s="117">
        <v>6</v>
      </c>
      <c r="H15" s="118">
        <v>12</v>
      </c>
      <c r="I15" s="119">
        <f>G15/((SUM($H$7:H15)/12))</f>
        <v>1.0909090909090908</v>
      </c>
      <c r="J15" s="145" t="s">
        <v>106</v>
      </c>
    </row>
    <row r="16" spans="1:10" ht="15" customHeight="1" x14ac:dyDescent="0.25">
      <c r="A16" s="163"/>
      <c r="B16" s="105"/>
      <c r="C16" s="96"/>
      <c r="D16" s="122"/>
      <c r="E16" s="117"/>
      <c r="F16" s="117"/>
      <c r="G16" s="117"/>
      <c r="H16" s="118"/>
      <c r="I16" s="119"/>
      <c r="J16" s="145" t="s">
        <v>101</v>
      </c>
    </row>
    <row r="17" spans="1:10" ht="15" customHeight="1" x14ac:dyDescent="0.25">
      <c r="A17" s="163">
        <v>1988</v>
      </c>
      <c r="B17" s="104" t="s">
        <v>114</v>
      </c>
      <c r="C17" s="104" t="s">
        <v>114</v>
      </c>
      <c r="D17" s="117" t="s">
        <v>114</v>
      </c>
      <c r="E17" s="117" t="s">
        <v>114</v>
      </c>
      <c r="F17" s="117" t="s">
        <v>114</v>
      </c>
      <c r="G17" s="117">
        <v>6</v>
      </c>
      <c r="H17" s="118">
        <v>12</v>
      </c>
      <c r="I17" s="119">
        <f>G17/((SUM($H$7:H17)/12))</f>
        <v>0.92307692307692313</v>
      </c>
      <c r="J17" s="143" t="s">
        <v>113</v>
      </c>
    </row>
    <row r="18" spans="1:10" ht="15" customHeight="1" x14ac:dyDescent="0.25">
      <c r="A18" s="163">
        <v>1989</v>
      </c>
      <c r="B18" s="104" t="s">
        <v>114</v>
      </c>
      <c r="C18" s="104" t="s">
        <v>114</v>
      </c>
      <c r="D18" s="117" t="s">
        <v>114</v>
      </c>
      <c r="E18" s="117" t="s">
        <v>114</v>
      </c>
      <c r="F18" s="117" t="s">
        <v>114</v>
      </c>
      <c r="G18" s="117">
        <v>6</v>
      </c>
      <c r="H18" s="118">
        <v>12</v>
      </c>
      <c r="I18" s="119">
        <f>G18/((SUM($H$7:H18)/12))</f>
        <v>0.8</v>
      </c>
      <c r="J18" s="143" t="s">
        <v>113</v>
      </c>
    </row>
    <row r="19" spans="1:10" ht="15" customHeight="1" x14ac:dyDescent="0.25">
      <c r="A19" s="163">
        <v>1990</v>
      </c>
      <c r="B19" s="125">
        <v>32882</v>
      </c>
      <c r="C19" s="96" t="s">
        <v>78</v>
      </c>
      <c r="D19" s="117">
        <v>10</v>
      </c>
      <c r="E19" s="121">
        <v>0.18055555555555555</v>
      </c>
      <c r="F19" s="116"/>
      <c r="G19" s="116"/>
      <c r="H19" s="118"/>
      <c r="I19" s="119"/>
      <c r="J19" s="145" t="s">
        <v>105</v>
      </c>
    </row>
    <row r="20" spans="1:10" ht="15" customHeight="1" x14ac:dyDescent="0.25">
      <c r="A20" s="163"/>
      <c r="B20" s="95"/>
      <c r="C20" s="96"/>
      <c r="D20" s="117"/>
      <c r="E20" s="117"/>
      <c r="F20" s="116"/>
      <c r="G20" s="116"/>
      <c r="H20" s="118"/>
      <c r="I20" s="119"/>
      <c r="J20" s="187" t="s">
        <v>139</v>
      </c>
    </row>
    <row r="21" spans="1:10" ht="15" customHeight="1" x14ac:dyDescent="0.25">
      <c r="A21" s="164">
        <v>1990</v>
      </c>
      <c r="B21" s="103" t="s">
        <v>82</v>
      </c>
      <c r="C21" s="102" t="s">
        <v>79</v>
      </c>
      <c r="D21" s="115">
        <v>40</v>
      </c>
      <c r="E21" s="117" t="s">
        <v>80</v>
      </c>
      <c r="F21" s="117">
        <v>2</v>
      </c>
      <c r="G21" s="117">
        <v>8</v>
      </c>
      <c r="H21" s="118">
        <v>12</v>
      </c>
      <c r="I21" s="119">
        <f>G21/((SUM($H$7:H21)/12))</f>
        <v>0.94117647058823528</v>
      </c>
      <c r="J21" s="145" t="s">
        <v>89</v>
      </c>
    </row>
    <row r="22" spans="1:10" ht="15" customHeight="1" x14ac:dyDescent="0.25">
      <c r="A22" s="165"/>
      <c r="B22" s="95"/>
      <c r="C22" s="96"/>
      <c r="D22" s="117"/>
      <c r="E22" s="117"/>
      <c r="F22" s="116"/>
      <c r="G22" s="116"/>
      <c r="H22" s="116"/>
      <c r="I22" s="117"/>
      <c r="J22" s="147" t="s">
        <v>107</v>
      </c>
    </row>
    <row r="23" spans="1:10" ht="15" customHeight="1" x14ac:dyDescent="0.25">
      <c r="A23" s="165"/>
      <c r="B23" s="95"/>
      <c r="C23" s="96"/>
      <c r="D23" s="117"/>
      <c r="E23" s="117"/>
      <c r="F23" s="116"/>
      <c r="G23" s="116"/>
      <c r="H23" s="116"/>
      <c r="I23" s="117"/>
      <c r="J23" s="145" t="s">
        <v>103</v>
      </c>
    </row>
    <row r="24" spans="1:10" ht="15" customHeight="1" x14ac:dyDescent="0.25">
      <c r="A24" s="163">
        <v>1991</v>
      </c>
      <c r="B24" s="125">
        <v>33332</v>
      </c>
      <c r="C24" s="124">
        <v>0.27083333333333331</v>
      </c>
      <c r="D24" s="115">
        <v>12</v>
      </c>
      <c r="E24" s="121">
        <v>0.59375</v>
      </c>
      <c r="F24" s="117">
        <v>1</v>
      </c>
      <c r="G24" s="117">
        <v>9</v>
      </c>
      <c r="H24" s="118">
        <v>12</v>
      </c>
      <c r="I24" s="119">
        <f>G24/((SUM($H$7:H24)/12))</f>
        <v>0.94736842105263153</v>
      </c>
      <c r="J24" s="145" t="s">
        <v>126</v>
      </c>
    </row>
    <row r="25" spans="1:10" ht="15" customHeight="1" x14ac:dyDescent="0.25">
      <c r="A25" s="163"/>
      <c r="B25" s="95"/>
      <c r="C25" s="96"/>
      <c r="D25" s="115"/>
      <c r="E25" s="117"/>
      <c r="F25" s="117"/>
      <c r="G25" s="117"/>
      <c r="H25" s="118"/>
      <c r="I25" s="119"/>
      <c r="J25" s="145" t="s">
        <v>104</v>
      </c>
    </row>
    <row r="26" spans="1:10" ht="15" customHeight="1" x14ac:dyDescent="0.25">
      <c r="A26" s="163">
        <v>1992</v>
      </c>
      <c r="B26" s="123" t="s">
        <v>114</v>
      </c>
      <c r="C26" s="123" t="s">
        <v>114</v>
      </c>
      <c r="D26" s="117" t="s">
        <v>114</v>
      </c>
      <c r="E26" s="117" t="s">
        <v>114</v>
      </c>
      <c r="F26" s="117" t="s">
        <v>114</v>
      </c>
      <c r="G26" s="117">
        <v>9</v>
      </c>
      <c r="H26" s="118">
        <v>12</v>
      </c>
      <c r="I26" s="119">
        <f>G26/((SUM($H$7:H26)/12))</f>
        <v>0.8571428571428571</v>
      </c>
      <c r="J26" s="143" t="s">
        <v>113</v>
      </c>
    </row>
    <row r="27" spans="1:10" ht="15" customHeight="1" x14ac:dyDescent="0.25">
      <c r="A27" s="163">
        <v>1993</v>
      </c>
      <c r="B27" s="123" t="s">
        <v>114</v>
      </c>
      <c r="C27" s="123" t="s">
        <v>114</v>
      </c>
      <c r="D27" s="117" t="s">
        <v>114</v>
      </c>
      <c r="E27" s="117" t="s">
        <v>114</v>
      </c>
      <c r="F27" s="117" t="s">
        <v>114</v>
      </c>
      <c r="G27" s="117">
        <v>9</v>
      </c>
      <c r="H27" s="118">
        <v>12</v>
      </c>
      <c r="I27" s="119">
        <f>G27/((SUM($H$7:H27)/12))</f>
        <v>0.78260869565217395</v>
      </c>
      <c r="J27" s="143" t="s">
        <v>113</v>
      </c>
    </row>
    <row r="28" spans="1:10" ht="15" customHeight="1" x14ac:dyDescent="0.25">
      <c r="A28" s="163">
        <v>1994</v>
      </c>
      <c r="B28" s="123" t="s">
        <v>114</v>
      </c>
      <c r="C28" s="123" t="s">
        <v>114</v>
      </c>
      <c r="D28" s="117" t="s">
        <v>114</v>
      </c>
      <c r="E28" s="117" t="s">
        <v>114</v>
      </c>
      <c r="F28" s="117" t="s">
        <v>114</v>
      </c>
      <c r="G28" s="117">
        <v>9</v>
      </c>
      <c r="H28" s="118">
        <v>12</v>
      </c>
      <c r="I28" s="119">
        <f>G28/((SUM($H$7:H28)/12))</f>
        <v>0.72</v>
      </c>
      <c r="J28" s="144" t="s">
        <v>130</v>
      </c>
    </row>
    <row r="29" spans="1:10" ht="15" customHeight="1" x14ac:dyDescent="0.25">
      <c r="A29" s="163">
        <v>1995</v>
      </c>
      <c r="B29" s="123" t="s">
        <v>114</v>
      </c>
      <c r="C29" s="123" t="s">
        <v>114</v>
      </c>
      <c r="D29" s="117" t="s">
        <v>114</v>
      </c>
      <c r="E29" s="117" t="s">
        <v>114</v>
      </c>
      <c r="F29" s="117" t="s">
        <v>114</v>
      </c>
      <c r="G29" s="117">
        <v>9</v>
      </c>
      <c r="H29" s="118">
        <v>12</v>
      </c>
      <c r="I29" s="119">
        <f>G29/((SUM($H$7:H29)/12))</f>
        <v>0.66666666666666663</v>
      </c>
      <c r="J29" s="143" t="s">
        <v>113</v>
      </c>
    </row>
    <row r="30" spans="1:10" ht="15" customHeight="1" x14ac:dyDescent="0.25">
      <c r="A30" s="163">
        <v>1996</v>
      </c>
      <c r="B30" s="123" t="s">
        <v>114</v>
      </c>
      <c r="C30" s="123" t="s">
        <v>114</v>
      </c>
      <c r="D30" s="117" t="s">
        <v>114</v>
      </c>
      <c r="E30" s="117" t="s">
        <v>114</v>
      </c>
      <c r="F30" s="117" t="s">
        <v>114</v>
      </c>
      <c r="G30" s="117">
        <v>9</v>
      </c>
      <c r="H30" s="118">
        <v>12</v>
      </c>
      <c r="I30" s="119">
        <f>G30/((SUM($H$7:H30)/12))</f>
        <v>0.62068965517241381</v>
      </c>
      <c r="J30" s="143" t="s">
        <v>113</v>
      </c>
    </row>
    <row r="31" spans="1:10" ht="15" customHeight="1" x14ac:dyDescent="0.25">
      <c r="A31" s="163">
        <v>1997</v>
      </c>
      <c r="B31" s="123" t="s">
        <v>114</v>
      </c>
      <c r="C31" s="123" t="s">
        <v>114</v>
      </c>
      <c r="D31" s="117" t="s">
        <v>114</v>
      </c>
      <c r="E31" s="117" t="s">
        <v>114</v>
      </c>
      <c r="F31" s="117" t="s">
        <v>114</v>
      </c>
      <c r="G31" s="117">
        <v>9</v>
      </c>
      <c r="H31" s="122">
        <v>12</v>
      </c>
      <c r="I31" s="119">
        <f>G31/((SUM($H$7:H31)/12))</f>
        <v>0.58064516129032262</v>
      </c>
      <c r="J31" s="143" t="s">
        <v>113</v>
      </c>
    </row>
    <row r="32" spans="1:10" ht="15" customHeight="1" x14ac:dyDescent="0.25">
      <c r="A32" s="163">
        <v>1998</v>
      </c>
      <c r="B32" s="123" t="s">
        <v>114</v>
      </c>
      <c r="C32" s="123" t="s">
        <v>114</v>
      </c>
      <c r="D32" s="117" t="s">
        <v>114</v>
      </c>
      <c r="E32" s="117" t="s">
        <v>114</v>
      </c>
      <c r="F32" s="117" t="s">
        <v>114</v>
      </c>
      <c r="G32" s="117">
        <v>9</v>
      </c>
      <c r="H32" s="122">
        <v>12</v>
      </c>
      <c r="I32" s="119">
        <f>G32/((SUM($H$7:H32)/12))</f>
        <v>0.54545454545454541</v>
      </c>
      <c r="J32" s="143" t="s">
        <v>113</v>
      </c>
    </row>
    <row r="33" spans="1:10" ht="15" customHeight="1" x14ac:dyDescent="0.25">
      <c r="A33" s="163">
        <v>1999</v>
      </c>
      <c r="B33" s="123" t="s">
        <v>114</v>
      </c>
      <c r="C33" s="123" t="s">
        <v>114</v>
      </c>
      <c r="D33" s="117" t="s">
        <v>114</v>
      </c>
      <c r="E33" s="117" t="s">
        <v>114</v>
      </c>
      <c r="F33" s="117" t="s">
        <v>114</v>
      </c>
      <c r="G33" s="117">
        <v>9</v>
      </c>
      <c r="H33" s="122">
        <v>12</v>
      </c>
      <c r="I33" s="119">
        <f>G33/((SUM($H$7:H33)/12))</f>
        <v>0.51428571428571423</v>
      </c>
      <c r="J33" s="143" t="s">
        <v>113</v>
      </c>
    </row>
    <row r="34" spans="1:10" ht="15" customHeight="1" x14ac:dyDescent="0.25">
      <c r="A34" s="163">
        <v>2000</v>
      </c>
      <c r="B34" s="123" t="s">
        <v>114</v>
      </c>
      <c r="C34" s="123" t="s">
        <v>114</v>
      </c>
      <c r="D34" s="117" t="s">
        <v>114</v>
      </c>
      <c r="E34" s="117" t="s">
        <v>114</v>
      </c>
      <c r="F34" s="117" t="s">
        <v>114</v>
      </c>
      <c r="G34" s="117">
        <v>9</v>
      </c>
      <c r="H34" s="122">
        <v>12</v>
      </c>
      <c r="I34" s="119">
        <f>G34/((SUM($H$7:H34)/12))</f>
        <v>0.48648648648648651</v>
      </c>
      <c r="J34" s="143" t="s">
        <v>113</v>
      </c>
    </row>
    <row r="35" spans="1:10" ht="15" customHeight="1" x14ac:dyDescent="0.25">
      <c r="A35" s="163">
        <v>2001</v>
      </c>
      <c r="B35" s="123" t="s">
        <v>114</v>
      </c>
      <c r="C35" s="123" t="s">
        <v>114</v>
      </c>
      <c r="D35" s="117" t="s">
        <v>114</v>
      </c>
      <c r="E35" s="117" t="s">
        <v>114</v>
      </c>
      <c r="F35" s="117" t="s">
        <v>114</v>
      </c>
      <c r="G35" s="117">
        <v>9</v>
      </c>
      <c r="H35" s="122">
        <v>12</v>
      </c>
      <c r="I35" s="119">
        <f>G35/((SUM($H$7:H35)/12))</f>
        <v>0.46153846153846156</v>
      </c>
      <c r="J35" s="143" t="s">
        <v>113</v>
      </c>
    </row>
    <row r="36" spans="1:10" ht="15" customHeight="1" x14ac:dyDescent="0.25">
      <c r="A36" s="163">
        <v>2002</v>
      </c>
      <c r="B36" s="123" t="s">
        <v>114</v>
      </c>
      <c r="C36" s="123" t="s">
        <v>114</v>
      </c>
      <c r="D36" s="117" t="s">
        <v>114</v>
      </c>
      <c r="E36" s="117" t="s">
        <v>114</v>
      </c>
      <c r="F36" s="117" t="s">
        <v>114</v>
      </c>
      <c r="G36" s="117">
        <v>9</v>
      </c>
      <c r="H36" s="122">
        <v>12</v>
      </c>
      <c r="I36" s="119">
        <f>G36/((SUM($H$7:H36)/12))</f>
        <v>0.43902439024390244</v>
      </c>
      <c r="J36" s="143" t="s">
        <v>113</v>
      </c>
    </row>
    <row r="37" spans="1:10" ht="15" customHeight="1" x14ac:dyDescent="0.25">
      <c r="A37" s="166">
        <v>2003</v>
      </c>
      <c r="B37" s="123" t="s">
        <v>114</v>
      </c>
      <c r="C37" s="123" t="s">
        <v>114</v>
      </c>
      <c r="D37" s="117" t="s">
        <v>114</v>
      </c>
      <c r="E37" s="117" t="s">
        <v>114</v>
      </c>
      <c r="F37" s="117" t="s">
        <v>114</v>
      </c>
      <c r="G37" s="117">
        <v>9</v>
      </c>
      <c r="H37" s="122">
        <v>12</v>
      </c>
      <c r="I37" s="119">
        <f>G37/((SUM($H$7:H37)/12))</f>
        <v>0.41860465116279072</v>
      </c>
      <c r="J37" s="143" t="s">
        <v>113</v>
      </c>
    </row>
    <row r="38" spans="1:10" ht="15" customHeight="1" x14ac:dyDescent="0.25">
      <c r="A38" s="166">
        <v>2004</v>
      </c>
      <c r="B38" s="123" t="s">
        <v>114</v>
      </c>
      <c r="C38" s="123" t="s">
        <v>114</v>
      </c>
      <c r="D38" s="117" t="s">
        <v>114</v>
      </c>
      <c r="E38" s="117" t="s">
        <v>114</v>
      </c>
      <c r="F38" s="117" t="s">
        <v>114</v>
      </c>
      <c r="G38" s="117">
        <v>9</v>
      </c>
      <c r="H38" s="122">
        <v>12</v>
      </c>
      <c r="I38" s="119">
        <f>G38/((SUM($H$7:H38)/12))</f>
        <v>0.4</v>
      </c>
      <c r="J38" s="143" t="s">
        <v>113</v>
      </c>
    </row>
    <row r="39" spans="1:10" ht="15" customHeight="1" x14ac:dyDescent="0.25">
      <c r="A39" s="166">
        <v>2005</v>
      </c>
      <c r="B39" s="123" t="s">
        <v>114</v>
      </c>
      <c r="C39" s="123" t="s">
        <v>114</v>
      </c>
      <c r="D39" s="117" t="s">
        <v>114</v>
      </c>
      <c r="E39" s="117" t="s">
        <v>114</v>
      </c>
      <c r="F39" s="117" t="s">
        <v>114</v>
      </c>
      <c r="G39" s="117">
        <v>9</v>
      </c>
      <c r="H39" s="122">
        <v>12</v>
      </c>
      <c r="I39" s="119">
        <f>G39/((SUM($H$7:H39)/12))</f>
        <v>0.38297872340425532</v>
      </c>
      <c r="J39" s="143" t="s">
        <v>113</v>
      </c>
    </row>
    <row r="40" spans="1:10" ht="15" customHeight="1" x14ac:dyDescent="0.25">
      <c r="A40" s="166">
        <v>2006</v>
      </c>
      <c r="B40" s="123" t="s">
        <v>114</v>
      </c>
      <c r="C40" s="123" t="s">
        <v>114</v>
      </c>
      <c r="D40" s="117" t="s">
        <v>114</v>
      </c>
      <c r="E40" s="117" t="s">
        <v>114</v>
      </c>
      <c r="F40" s="117" t="s">
        <v>114</v>
      </c>
      <c r="G40" s="117">
        <v>9</v>
      </c>
      <c r="H40" s="122">
        <v>12</v>
      </c>
      <c r="I40" s="119">
        <f>G40/((SUM($H$7:H40)/12))</f>
        <v>0.36734693877551022</v>
      </c>
      <c r="J40" s="143" t="s">
        <v>113</v>
      </c>
    </row>
    <row r="41" spans="1:10" ht="30" customHeight="1" x14ac:dyDescent="0.2">
      <c r="A41" s="167">
        <v>2007</v>
      </c>
      <c r="B41" s="148">
        <v>39419</v>
      </c>
      <c r="C41" s="149" t="s">
        <v>127</v>
      </c>
      <c r="D41" s="150">
        <v>11.75</v>
      </c>
      <c r="E41" s="151">
        <v>0.34375</v>
      </c>
      <c r="F41" s="150">
        <v>1</v>
      </c>
      <c r="G41" s="150">
        <v>10</v>
      </c>
      <c r="H41" s="152">
        <v>12</v>
      </c>
      <c r="I41" s="153">
        <f>G41/((SUM($H$7:H41)/12))</f>
        <v>0.39215686274509803</v>
      </c>
      <c r="J41" s="194" t="s">
        <v>141</v>
      </c>
    </row>
    <row r="42" spans="1:10" ht="15" customHeight="1" x14ac:dyDescent="0.25">
      <c r="A42" s="174">
        <v>2008</v>
      </c>
      <c r="B42" s="175" t="s">
        <v>114</v>
      </c>
      <c r="C42" s="176" t="s">
        <v>114</v>
      </c>
      <c r="D42" s="123" t="s">
        <v>114</v>
      </c>
      <c r="E42" s="123" t="s">
        <v>114</v>
      </c>
      <c r="F42" s="123" t="s">
        <v>114</v>
      </c>
      <c r="G42" s="123">
        <v>10</v>
      </c>
      <c r="H42" s="177">
        <v>12</v>
      </c>
      <c r="I42" s="178">
        <f>G42/((SUM($H$7:H42)/12))</f>
        <v>0.37735849056603776</v>
      </c>
      <c r="J42" s="179" t="s">
        <v>113</v>
      </c>
    </row>
    <row r="43" spans="1:10" ht="42" customHeight="1" x14ac:dyDescent="0.2">
      <c r="A43" s="188">
        <v>2009</v>
      </c>
      <c r="B43" s="189" t="s">
        <v>134</v>
      </c>
      <c r="C43" s="190" t="s">
        <v>135</v>
      </c>
      <c r="D43" s="191">
        <v>6.3</v>
      </c>
      <c r="E43" s="192">
        <v>0.30833333333333335</v>
      </c>
      <c r="F43" s="191">
        <v>1</v>
      </c>
      <c r="G43" s="191">
        <v>11</v>
      </c>
      <c r="H43" s="193">
        <v>12</v>
      </c>
      <c r="I43" s="178">
        <f>G43/((SUM($H$7:H43)/12))</f>
        <v>0.4</v>
      </c>
      <c r="J43" s="194" t="s">
        <v>140</v>
      </c>
    </row>
    <row r="44" spans="1:10" ht="15" customHeight="1" x14ac:dyDescent="0.2">
      <c r="A44" s="188">
        <v>2010</v>
      </c>
      <c r="B44" s="175" t="s">
        <v>114</v>
      </c>
      <c r="C44" s="176" t="s">
        <v>114</v>
      </c>
      <c r="D44" s="123" t="s">
        <v>114</v>
      </c>
      <c r="E44" s="123" t="s">
        <v>114</v>
      </c>
      <c r="F44" s="123" t="s">
        <v>114</v>
      </c>
      <c r="G44" s="191">
        <v>11</v>
      </c>
      <c r="H44" s="193">
        <v>12</v>
      </c>
      <c r="I44" s="178">
        <f>G44/((SUM($H$7:H44)/12))</f>
        <v>0.38596491228070173</v>
      </c>
      <c r="J44" s="179" t="s">
        <v>113</v>
      </c>
    </row>
    <row r="45" spans="1:10" ht="15" customHeight="1" x14ac:dyDescent="0.2">
      <c r="A45" s="188">
        <v>2011</v>
      </c>
      <c r="B45" s="175" t="s">
        <v>114</v>
      </c>
      <c r="C45" s="176" t="s">
        <v>114</v>
      </c>
      <c r="D45" s="123" t="s">
        <v>114</v>
      </c>
      <c r="E45" s="123" t="s">
        <v>114</v>
      </c>
      <c r="F45" s="123" t="s">
        <v>114</v>
      </c>
      <c r="G45" s="191">
        <v>11</v>
      </c>
      <c r="H45" s="193">
        <v>12</v>
      </c>
      <c r="I45" s="178">
        <f>G45/((SUM($H$7:H45)/12))</f>
        <v>0.3728813559322034</v>
      </c>
      <c r="J45" s="179" t="s">
        <v>113</v>
      </c>
    </row>
    <row r="46" spans="1:10" ht="15" customHeight="1" x14ac:dyDescent="0.2">
      <c r="A46" s="188">
        <v>2012</v>
      </c>
      <c r="B46" s="175" t="s">
        <v>114</v>
      </c>
      <c r="C46" s="176" t="s">
        <v>114</v>
      </c>
      <c r="D46" s="123" t="s">
        <v>114</v>
      </c>
      <c r="E46" s="123" t="s">
        <v>114</v>
      </c>
      <c r="F46" s="123" t="s">
        <v>114</v>
      </c>
      <c r="G46" s="191">
        <v>11</v>
      </c>
      <c r="H46" s="193">
        <v>12</v>
      </c>
      <c r="I46" s="178">
        <f>G46/((SUM($H$7:H46)/12))</f>
        <v>0.36065573770491804</v>
      </c>
      <c r="J46" s="179" t="s">
        <v>113</v>
      </c>
    </row>
    <row r="47" spans="1:10" ht="15" customHeight="1" x14ac:dyDescent="0.2">
      <c r="A47" s="188">
        <v>2013</v>
      </c>
      <c r="B47" s="175" t="s">
        <v>114</v>
      </c>
      <c r="C47" s="176" t="s">
        <v>114</v>
      </c>
      <c r="D47" s="123" t="s">
        <v>114</v>
      </c>
      <c r="E47" s="123" t="s">
        <v>114</v>
      </c>
      <c r="F47" s="123" t="s">
        <v>114</v>
      </c>
      <c r="G47" s="191">
        <v>11</v>
      </c>
      <c r="H47" s="193">
        <v>12</v>
      </c>
      <c r="I47" s="178">
        <f>G47/((SUM($H$7:H47)/12))</f>
        <v>0.34920634920634919</v>
      </c>
      <c r="J47" s="179" t="s">
        <v>113</v>
      </c>
    </row>
    <row r="48" spans="1:10" ht="15" customHeight="1" x14ac:dyDescent="0.2">
      <c r="A48" s="196">
        <v>2014</v>
      </c>
      <c r="B48" s="123" t="s">
        <v>114</v>
      </c>
      <c r="C48" s="123" t="s">
        <v>114</v>
      </c>
      <c r="D48" s="117" t="s">
        <v>114</v>
      </c>
      <c r="E48" s="117" t="s">
        <v>114</v>
      </c>
      <c r="F48" s="117" t="s">
        <v>114</v>
      </c>
      <c r="G48" s="117">
        <v>11</v>
      </c>
      <c r="H48" s="122">
        <v>12</v>
      </c>
      <c r="I48" s="119">
        <f>G48/((SUM($H$7:H48)/12))</f>
        <v>0.33846153846153848</v>
      </c>
      <c r="J48" s="143" t="s">
        <v>113</v>
      </c>
    </row>
    <row r="49" spans="1:10" ht="15" customHeight="1" x14ac:dyDescent="0.25">
      <c r="A49" s="174">
        <v>2015</v>
      </c>
      <c r="B49" s="175" t="s">
        <v>114</v>
      </c>
      <c r="C49" s="176" t="s">
        <v>114</v>
      </c>
      <c r="D49" s="123" t="s">
        <v>114</v>
      </c>
      <c r="E49" s="123" t="s">
        <v>114</v>
      </c>
      <c r="F49" s="123" t="s">
        <v>114</v>
      </c>
      <c r="G49" s="123">
        <v>11</v>
      </c>
      <c r="H49" s="177">
        <v>12</v>
      </c>
      <c r="I49" s="199">
        <f>G49/((SUM($H$7:H49)/12))</f>
        <v>0.32835820895522388</v>
      </c>
      <c r="J49" s="202" t="s">
        <v>113</v>
      </c>
    </row>
    <row r="50" spans="1:10" ht="15" customHeight="1" x14ac:dyDescent="0.25">
      <c r="A50" s="174">
        <v>2016</v>
      </c>
      <c r="B50" s="175" t="s">
        <v>114</v>
      </c>
      <c r="C50" s="176" t="s">
        <v>114</v>
      </c>
      <c r="D50" s="123" t="s">
        <v>114</v>
      </c>
      <c r="E50" s="123" t="s">
        <v>114</v>
      </c>
      <c r="F50" s="123" t="s">
        <v>114</v>
      </c>
      <c r="G50" s="123">
        <v>11</v>
      </c>
      <c r="H50" s="177">
        <v>12</v>
      </c>
      <c r="I50" s="199">
        <f>G50/((SUM($H$7:H50)/12))</f>
        <v>0.3188405797101449</v>
      </c>
      <c r="J50" s="143" t="s">
        <v>113</v>
      </c>
    </row>
    <row r="51" spans="1:10" ht="15.75" thickBot="1" x14ac:dyDescent="0.25">
      <c r="A51" s="215">
        <v>2017</v>
      </c>
      <c r="B51" s="216" t="s">
        <v>114</v>
      </c>
      <c r="C51" s="217" t="s">
        <v>114</v>
      </c>
      <c r="D51" s="218" t="s">
        <v>114</v>
      </c>
      <c r="E51" s="218" t="s">
        <v>114</v>
      </c>
      <c r="F51" s="218" t="s">
        <v>114</v>
      </c>
      <c r="G51" s="219">
        <v>11</v>
      </c>
      <c r="H51" s="220">
        <v>12</v>
      </c>
      <c r="I51" s="198">
        <f>G51/((SUM($H$7:H51)/12))</f>
        <v>0.30985915492957744</v>
      </c>
      <c r="J51" s="144" t="s">
        <v>113</v>
      </c>
    </row>
    <row r="52" spans="1:10" x14ac:dyDescent="0.2">
      <c r="B52" s="203"/>
      <c r="G52" s="203"/>
      <c r="H52" s="203"/>
      <c r="J52" s="203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5" workbookViewId="0">
      <selection activeCell="E35" sqref="E35"/>
    </sheetView>
  </sheetViews>
  <sheetFormatPr defaultRowHeight="12.75" x14ac:dyDescent="0.2"/>
  <cols>
    <col min="2" max="2" width="10.140625" customWidth="1"/>
    <col min="9" max="9" width="13.42578125" customWidth="1"/>
    <col min="10" max="10" width="100.5703125" customWidth="1"/>
  </cols>
  <sheetData>
    <row r="1" spans="1:10" x14ac:dyDescent="0.2">
      <c r="A1" s="53"/>
      <c r="B1" s="53"/>
      <c r="C1" s="54"/>
      <c r="D1" s="53"/>
      <c r="E1" s="53"/>
      <c r="F1" s="53"/>
      <c r="G1" s="53"/>
      <c r="H1" s="53"/>
      <c r="I1" s="53"/>
      <c r="J1" s="53"/>
    </row>
    <row r="2" spans="1:10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20.25" x14ac:dyDescent="0.3">
      <c r="A3" s="54"/>
      <c r="B3" s="54"/>
      <c r="C3" s="55" t="s">
        <v>0</v>
      </c>
      <c r="D3" s="55"/>
      <c r="E3" s="55"/>
      <c r="F3" s="55"/>
      <c r="G3" s="55"/>
      <c r="H3" s="55"/>
      <c r="I3" s="55"/>
      <c r="J3" s="56"/>
    </row>
    <row r="4" spans="1:10" x14ac:dyDescent="0.2">
      <c r="A4" s="54"/>
      <c r="B4" s="54"/>
      <c r="C4" s="54"/>
      <c r="D4" s="57" t="s">
        <v>49</v>
      </c>
      <c r="E4" s="54"/>
      <c r="F4" s="54"/>
      <c r="G4" s="54"/>
      <c r="H4" s="54"/>
      <c r="I4" s="54"/>
      <c r="J4" s="54"/>
    </row>
    <row r="5" spans="1:10" ht="13.5" thickBot="1" x14ac:dyDescent="0.25">
      <c r="A5" s="58" t="s">
        <v>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3.5" thickTop="1" x14ac:dyDescent="0.2">
      <c r="A6" s="15" t="s">
        <v>3</v>
      </c>
      <c r="B6" s="16" t="s">
        <v>4</v>
      </c>
      <c r="C6" s="16" t="s">
        <v>5</v>
      </c>
      <c r="D6" s="16" t="s">
        <v>6</v>
      </c>
      <c r="E6" s="8"/>
      <c r="F6" s="8" t="s">
        <v>7</v>
      </c>
      <c r="G6" s="9" t="s">
        <v>7</v>
      </c>
      <c r="H6" s="9" t="s">
        <v>8</v>
      </c>
      <c r="I6" s="39" t="s">
        <v>9</v>
      </c>
      <c r="J6" s="17"/>
    </row>
    <row r="7" spans="1:10" x14ac:dyDescent="0.2">
      <c r="A7" s="10"/>
      <c r="B7" s="18" t="s">
        <v>10</v>
      </c>
      <c r="C7" s="18" t="s">
        <v>10</v>
      </c>
      <c r="D7" s="18" t="s">
        <v>11</v>
      </c>
      <c r="E7" s="12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8" t="s">
        <v>17</v>
      </c>
    </row>
    <row r="8" spans="1:10" x14ac:dyDescent="0.2">
      <c r="A8" s="10"/>
      <c r="B8" s="4"/>
      <c r="C8" s="1"/>
      <c r="D8" s="1"/>
      <c r="E8" s="12" t="s">
        <v>18</v>
      </c>
      <c r="F8" s="38" t="s">
        <v>15</v>
      </c>
      <c r="G8" s="12" t="s">
        <v>19</v>
      </c>
      <c r="H8" s="12"/>
      <c r="I8" s="12" t="s">
        <v>19</v>
      </c>
      <c r="J8" s="1"/>
    </row>
    <row r="9" spans="1:10" ht="13.5" thickBot="1" x14ac:dyDescent="0.25">
      <c r="A9" s="13"/>
      <c r="B9" s="14"/>
      <c r="C9" s="14"/>
      <c r="D9" s="14"/>
      <c r="E9" s="23"/>
      <c r="F9" s="14"/>
      <c r="G9" s="14"/>
      <c r="H9" s="14"/>
      <c r="I9" s="23"/>
      <c r="J9" s="14"/>
    </row>
    <row r="10" spans="1:10" ht="13.5" thickTop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5"/>
      <c r="B11" s="33" t="s">
        <v>20</v>
      </c>
      <c r="C11" s="34"/>
      <c r="D11" s="34"/>
      <c r="E11" s="1"/>
      <c r="F11" s="1"/>
      <c r="G11" s="1"/>
      <c r="H11" s="1"/>
      <c r="I11" s="1"/>
      <c r="J11" s="1"/>
    </row>
    <row r="12" spans="1:10" x14ac:dyDescent="0.2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5">
        <v>1982</v>
      </c>
      <c r="B13" s="19">
        <v>30288</v>
      </c>
      <c r="C13" s="4" t="s">
        <v>50</v>
      </c>
      <c r="D13" s="3" t="s">
        <v>21</v>
      </c>
      <c r="E13" s="1"/>
      <c r="F13" s="3">
        <v>1</v>
      </c>
      <c r="G13" s="4">
        <v>1</v>
      </c>
      <c r="H13" s="26">
        <v>6</v>
      </c>
      <c r="I13" s="25">
        <f>G13/((SUM($H$13:H13)/12))</f>
        <v>2</v>
      </c>
      <c r="J13" s="2" t="s">
        <v>51</v>
      </c>
    </row>
    <row r="14" spans="1:10" x14ac:dyDescent="0.2">
      <c r="A14" s="5">
        <v>1983</v>
      </c>
      <c r="B14" s="19">
        <v>30321</v>
      </c>
      <c r="C14" s="1"/>
      <c r="D14" s="3" t="s">
        <v>27</v>
      </c>
      <c r="E14" s="1"/>
      <c r="F14" s="4">
        <v>1</v>
      </c>
      <c r="G14" s="4">
        <v>2</v>
      </c>
      <c r="H14" s="26">
        <v>12</v>
      </c>
      <c r="I14" s="25">
        <f>G14/((SUM($H$13:H14)/12))</f>
        <v>1.3333333333333333</v>
      </c>
      <c r="J14" s="2" t="s">
        <v>52</v>
      </c>
    </row>
    <row r="15" spans="1:10" x14ac:dyDescent="0.2">
      <c r="A15" s="5">
        <v>1984</v>
      </c>
      <c r="B15" s="4"/>
      <c r="C15" s="1"/>
      <c r="D15" s="27" t="s">
        <v>23</v>
      </c>
      <c r="E15" s="1"/>
      <c r="F15" s="4"/>
      <c r="G15" s="4">
        <v>2</v>
      </c>
      <c r="H15" s="26">
        <v>12</v>
      </c>
      <c r="I15" s="25">
        <f>G15/((SUM($H$13:H15)/12))</f>
        <v>0.8</v>
      </c>
      <c r="J15" s="1"/>
    </row>
    <row r="16" spans="1:10" x14ac:dyDescent="0.2">
      <c r="A16" s="5">
        <v>1985</v>
      </c>
      <c r="B16" s="4"/>
      <c r="C16" s="1"/>
      <c r="D16" s="27" t="s">
        <v>23</v>
      </c>
      <c r="E16" s="1"/>
      <c r="F16" s="4"/>
      <c r="G16" s="4">
        <v>2</v>
      </c>
      <c r="H16" s="26">
        <v>12</v>
      </c>
      <c r="I16" s="25">
        <f>G16/((SUM($H$13:H16)/12))</f>
        <v>0.5714285714285714</v>
      </c>
      <c r="J16" s="1"/>
    </row>
    <row r="17" spans="1:10" x14ac:dyDescent="0.2">
      <c r="A17" s="5">
        <v>1986</v>
      </c>
      <c r="B17" s="19">
        <v>31430</v>
      </c>
      <c r="C17" s="1" t="s">
        <v>53</v>
      </c>
      <c r="D17" s="3" t="s">
        <v>24</v>
      </c>
      <c r="E17" s="3"/>
      <c r="F17" s="1"/>
      <c r="G17" s="4"/>
      <c r="H17" s="26"/>
      <c r="I17" s="4"/>
      <c r="J17" s="2" t="s">
        <v>54</v>
      </c>
    </row>
    <row r="18" spans="1:10" x14ac:dyDescent="0.2">
      <c r="A18" s="5"/>
      <c r="B18" s="19">
        <v>31739</v>
      </c>
      <c r="C18" s="1" t="s">
        <v>55</v>
      </c>
      <c r="D18" s="3" t="s">
        <v>25</v>
      </c>
      <c r="E18" s="3" t="s">
        <v>56</v>
      </c>
      <c r="F18" s="4">
        <v>2</v>
      </c>
      <c r="G18" s="4">
        <v>4</v>
      </c>
      <c r="H18" s="26">
        <v>12</v>
      </c>
      <c r="I18" s="25">
        <f>G18/((SUM($H$13:H18)/12))</f>
        <v>0.88888888888888884</v>
      </c>
      <c r="J18" s="2" t="s">
        <v>57</v>
      </c>
    </row>
    <row r="19" spans="1:10" x14ac:dyDescent="0.2">
      <c r="A19" s="5">
        <v>1987</v>
      </c>
      <c r="B19" s="20" t="s">
        <v>26</v>
      </c>
      <c r="C19" s="4" t="s">
        <v>58</v>
      </c>
      <c r="D19" s="4"/>
      <c r="E19" s="4" t="s">
        <v>59</v>
      </c>
      <c r="F19" s="4"/>
      <c r="G19" s="1"/>
      <c r="H19" s="26"/>
      <c r="I19" s="4"/>
      <c r="J19" s="2" t="s">
        <v>60</v>
      </c>
    </row>
    <row r="20" spans="1:10" x14ac:dyDescent="0.2">
      <c r="A20" s="5"/>
      <c r="B20" s="19">
        <v>32120</v>
      </c>
      <c r="C20" s="2" t="s">
        <v>61</v>
      </c>
      <c r="D20" s="44">
        <v>1</v>
      </c>
      <c r="E20" s="4" t="s">
        <v>28</v>
      </c>
      <c r="F20" s="4">
        <v>2</v>
      </c>
      <c r="G20" s="4">
        <v>6</v>
      </c>
      <c r="H20" s="26">
        <v>12</v>
      </c>
      <c r="I20" s="25">
        <f>G20/((SUM($H$13:H20)/12))</f>
        <v>1.0909090909090908</v>
      </c>
      <c r="J20" s="2" t="s">
        <v>62</v>
      </c>
    </row>
    <row r="21" spans="1:10" x14ac:dyDescent="0.2">
      <c r="A21" s="5"/>
      <c r="B21" s="19"/>
      <c r="C21" s="1"/>
      <c r="D21" s="44"/>
      <c r="E21" s="4"/>
      <c r="F21" s="4"/>
      <c r="G21" s="4"/>
      <c r="H21" s="26"/>
      <c r="I21" s="25"/>
      <c r="J21" s="2" t="s">
        <v>63</v>
      </c>
    </row>
    <row r="22" spans="1:10" x14ac:dyDescent="0.2">
      <c r="A22" s="5">
        <v>1988</v>
      </c>
      <c r="B22" s="19"/>
      <c r="C22" s="1"/>
      <c r="D22" s="27" t="s">
        <v>23</v>
      </c>
      <c r="E22" s="4"/>
      <c r="F22" s="1"/>
      <c r="G22" s="4">
        <v>6</v>
      </c>
      <c r="H22" s="26">
        <v>12</v>
      </c>
      <c r="I22" s="25">
        <f>G22/((SUM($H$13:H22)/12))</f>
        <v>0.92307692307692313</v>
      </c>
      <c r="J22" s="1"/>
    </row>
    <row r="23" spans="1:10" x14ac:dyDescent="0.2">
      <c r="A23" s="5">
        <v>1989</v>
      </c>
      <c r="B23" s="4"/>
      <c r="C23" s="1"/>
      <c r="D23" s="27" t="s">
        <v>23</v>
      </c>
      <c r="E23" s="4"/>
      <c r="F23" s="1"/>
      <c r="G23" s="4">
        <v>6</v>
      </c>
      <c r="H23" s="26">
        <v>12</v>
      </c>
      <c r="I23" s="25">
        <f>G23/((SUM($H$13:H23)/12))</f>
        <v>0.8</v>
      </c>
      <c r="J23" s="1"/>
    </row>
    <row r="24" spans="1:10" x14ac:dyDescent="0.2">
      <c r="A24" s="5">
        <v>1990</v>
      </c>
      <c r="B24" s="19">
        <v>32882</v>
      </c>
      <c r="C24" s="1" t="s">
        <v>29</v>
      </c>
      <c r="D24" s="4" t="s">
        <v>30</v>
      </c>
      <c r="E24" s="4" t="s">
        <v>31</v>
      </c>
      <c r="F24" s="1"/>
      <c r="G24" s="1"/>
      <c r="H24" s="26"/>
      <c r="I24" s="25"/>
      <c r="J24" s="2" t="s">
        <v>64</v>
      </c>
    </row>
    <row r="25" spans="1:10" x14ac:dyDescent="0.2">
      <c r="A25" s="5"/>
      <c r="B25" s="19"/>
      <c r="C25" s="1"/>
      <c r="D25" s="4"/>
      <c r="E25" s="4"/>
      <c r="F25" s="1"/>
      <c r="G25" s="1"/>
      <c r="H25" s="26"/>
      <c r="I25" s="25"/>
      <c r="J25" s="2" t="s">
        <v>65</v>
      </c>
    </row>
    <row r="26" spans="1:10" x14ac:dyDescent="0.2">
      <c r="A26" s="42">
        <v>1990</v>
      </c>
      <c r="B26" s="22" t="s">
        <v>33</v>
      </c>
      <c r="C26" s="3" t="s">
        <v>34</v>
      </c>
      <c r="D26" s="3" t="s">
        <v>35</v>
      </c>
      <c r="E26" s="4" t="s">
        <v>66</v>
      </c>
      <c r="F26" s="4">
        <v>2</v>
      </c>
      <c r="G26" s="4">
        <v>8</v>
      </c>
      <c r="H26" s="26">
        <v>12</v>
      </c>
      <c r="I26" s="25">
        <f>G26/((SUM($H$13:H26)/12))</f>
        <v>0.94117647058823528</v>
      </c>
      <c r="J26" s="2" t="s">
        <v>36</v>
      </c>
    </row>
    <row r="27" spans="1:10" x14ac:dyDescent="0.2">
      <c r="A27" s="1"/>
      <c r="B27" s="4"/>
      <c r="C27" s="1"/>
      <c r="D27" s="4"/>
      <c r="E27" s="4"/>
      <c r="F27" s="1"/>
      <c r="G27" s="1"/>
      <c r="H27" s="1"/>
      <c r="I27" s="4"/>
      <c r="J27" s="2" t="s">
        <v>67</v>
      </c>
    </row>
    <row r="28" spans="1:10" x14ac:dyDescent="0.2">
      <c r="A28" s="1"/>
      <c r="B28" s="4"/>
      <c r="C28" s="1"/>
      <c r="D28" s="4"/>
      <c r="E28" s="4"/>
      <c r="F28" s="1"/>
      <c r="G28" s="1"/>
      <c r="H28" s="1"/>
      <c r="I28" s="4"/>
      <c r="J28" s="40" t="s">
        <v>68</v>
      </c>
    </row>
    <row r="29" spans="1:10" x14ac:dyDescent="0.2">
      <c r="A29" s="5">
        <v>1991</v>
      </c>
      <c r="B29" s="19">
        <v>33332</v>
      </c>
      <c r="C29" s="4" t="s">
        <v>38</v>
      </c>
      <c r="D29" s="3" t="s">
        <v>39</v>
      </c>
      <c r="E29" s="4" t="s">
        <v>40</v>
      </c>
      <c r="F29" s="4">
        <v>1</v>
      </c>
      <c r="G29" s="4">
        <v>9</v>
      </c>
      <c r="H29" s="26">
        <v>12</v>
      </c>
      <c r="I29" s="25">
        <f>G29/((SUM($H$13:H29)/12))</f>
        <v>0.94736842105263153</v>
      </c>
      <c r="J29" s="2" t="s">
        <v>41</v>
      </c>
    </row>
    <row r="30" spans="1:10" x14ac:dyDescent="0.2">
      <c r="A30" s="5"/>
      <c r="B30" s="19"/>
      <c r="C30" s="4"/>
      <c r="D30" s="3"/>
      <c r="E30" s="4"/>
      <c r="F30" s="4"/>
      <c r="G30" s="4"/>
      <c r="H30" s="26"/>
      <c r="I30" s="25"/>
      <c r="J30" s="2" t="s">
        <v>69</v>
      </c>
    </row>
    <row r="31" spans="1:10" x14ac:dyDescent="0.2">
      <c r="A31" s="5">
        <v>1992</v>
      </c>
      <c r="B31" s="4"/>
      <c r="C31" s="1"/>
      <c r="D31" s="27" t="s">
        <v>23</v>
      </c>
      <c r="E31" s="4"/>
      <c r="F31" s="1"/>
      <c r="G31" s="4">
        <v>9</v>
      </c>
      <c r="H31" s="26">
        <v>12</v>
      </c>
      <c r="I31" s="25">
        <f>G31/((SUM($H$13:H31)/12))</f>
        <v>0.8571428571428571</v>
      </c>
      <c r="J31" s="2"/>
    </row>
    <row r="32" spans="1:10" x14ac:dyDescent="0.2">
      <c r="A32" s="5"/>
      <c r="B32" s="19"/>
      <c r="C32" s="2"/>
      <c r="D32" s="3"/>
      <c r="E32" s="3"/>
      <c r="F32" s="4"/>
      <c r="G32" s="4"/>
      <c r="H32" s="26"/>
      <c r="I32" s="25"/>
      <c r="J32" s="51"/>
    </row>
    <row r="33" spans="1:10" x14ac:dyDescent="0.2">
      <c r="A33" s="5">
        <v>1993</v>
      </c>
      <c r="B33" s="19"/>
      <c r="C33" s="1"/>
      <c r="D33" s="27" t="s">
        <v>23</v>
      </c>
      <c r="E33" s="4"/>
      <c r="F33" s="4"/>
      <c r="G33" s="4">
        <v>9</v>
      </c>
      <c r="H33" s="26">
        <v>12</v>
      </c>
      <c r="I33" s="25">
        <f>G33/((SUM($H$13:H33)/12))</f>
        <v>0.78260869565217395</v>
      </c>
      <c r="J33" s="51"/>
    </row>
    <row r="34" spans="1:10" x14ac:dyDescent="0.2">
      <c r="A34" s="5"/>
      <c r="B34" s="19"/>
      <c r="C34" s="1"/>
      <c r="D34" s="3"/>
      <c r="E34" s="4"/>
      <c r="F34" s="4"/>
      <c r="G34" s="4"/>
      <c r="H34" s="26"/>
      <c r="I34" s="25"/>
      <c r="J34" s="52"/>
    </row>
    <row r="35" spans="1:10" x14ac:dyDescent="0.2">
      <c r="A35" s="5"/>
      <c r="B35" s="19"/>
      <c r="C35" s="1"/>
      <c r="D35" s="27"/>
      <c r="E35" s="4"/>
      <c r="F35" s="4"/>
      <c r="G35" s="4"/>
      <c r="H35" s="26"/>
      <c r="I35" s="25"/>
      <c r="J35" s="2"/>
    </row>
    <row r="36" spans="1:10" x14ac:dyDescent="0.2">
      <c r="A36" s="35"/>
      <c r="B36" s="36" t="s">
        <v>73</v>
      </c>
      <c r="C36" s="33"/>
      <c r="D36" s="37"/>
      <c r="E36" s="18"/>
      <c r="F36" s="4"/>
      <c r="G36" s="4"/>
      <c r="H36" s="26"/>
      <c r="I36" s="25"/>
      <c r="J36" s="2"/>
    </row>
    <row r="37" spans="1:10" x14ac:dyDescent="0.2">
      <c r="A37" s="5"/>
      <c r="B37" s="4"/>
      <c r="C37" s="1"/>
      <c r="D37" s="4"/>
      <c r="E37" s="4"/>
      <c r="F37" s="1"/>
      <c r="G37" s="1"/>
      <c r="H37" s="1"/>
      <c r="I37" s="4"/>
      <c r="J37" s="2"/>
    </row>
    <row r="38" spans="1:10" x14ac:dyDescent="0.2">
      <c r="A38" s="5">
        <v>1994</v>
      </c>
      <c r="B38" s="4"/>
      <c r="C38" s="1"/>
      <c r="D38" s="27" t="s">
        <v>23</v>
      </c>
      <c r="E38" s="4"/>
      <c r="F38" s="1"/>
      <c r="G38" s="4">
        <v>9</v>
      </c>
      <c r="H38" s="26">
        <v>12</v>
      </c>
      <c r="I38" s="25">
        <f>G38/((SUM($H$13:H38)/12))</f>
        <v>0.72</v>
      </c>
      <c r="J38" s="1"/>
    </row>
    <row r="39" spans="1:10" x14ac:dyDescent="0.2">
      <c r="A39" s="5">
        <v>1995</v>
      </c>
      <c r="B39" s="4"/>
      <c r="C39" s="1"/>
      <c r="D39" s="27" t="s">
        <v>23</v>
      </c>
      <c r="E39" s="4"/>
      <c r="F39" s="1"/>
      <c r="G39" s="4">
        <v>9</v>
      </c>
      <c r="H39" s="26">
        <v>12</v>
      </c>
      <c r="I39" s="25">
        <f>G39/((SUM($H$13:H39)/12))</f>
        <v>0.66666666666666663</v>
      </c>
      <c r="J39" s="1"/>
    </row>
    <row r="40" spans="1:10" x14ac:dyDescent="0.2">
      <c r="A40" s="5">
        <v>1996</v>
      </c>
      <c r="B40" s="4"/>
      <c r="C40" s="1"/>
      <c r="D40" s="27" t="s">
        <v>23</v>
      </c>
      <c r="E40" s="4"/>
      <c r="F40" s="1"/>
      <c r="G40" s="4">
        <v>9</v>
      </c>
      <c r="H40" s="26">
        <v>12</v>
      </c>
      <c r="I40" s="25">
        <f>G40/((SUM($H$13:H40)/12))</f>
        <v>0.62068965517241381</v>
      </c>
      <c r="J40" s="1"/>
    </row>
    <row r="41" spans="1:10" x14ac:dyDescent="0.2">
      <c r="A41" s="45">
        <v>1997</v>
      </c>
      <c r="B41" s="4"/>
      <c r="C41" s="1"/>
      <c r="D41" s="27" t="s">
        <v>23</v>
      </c>
      <c r="E41" s="4"/>
      <c r="F41" s="1"/>
      <c r="G41" s="4">
        <v>9</v>
      </c>
      <c r="H41" s="44">
        <v>12</v>
      </c>
      <c r="I41" s="25">
        <f>G41/((SUM($H$13:H41)/12))</f>
        <v>0.58064516129032262</v>
      </c>
      <c r="J41" s="1"/>
    </row>
    <row r="42" spans="1:10" x14ac:dyDescent="0.2">
      <c r="A42" s="5">
        <v>1998</v>
      </c>
      <c r="B42" s="4"/>
      <c r="C42" s="1"/>
      <c r="D42" s="27" t="s">
        <v>23</v>
      </c>
      <c r="E42" s="1"/>
      <c r="F42" s="1"/>
      <c r="G42" s="4">
        <v>9</v>
      </c>
      <c r="H42" s="44">
        <v>12</v>
      </c>
      <c r="I42" s="25">
        <f>G42/((SUM($H$13:H42)/12))</f>
        <v>0.54545454545454541</v>
      </c>
      <c r="J42" s="1"/>
    </row>
    <row r="43" spans="1:10" ht="13.5" thickBot="1" x14ac:dyDescent="0.25">
      <c r="A43" s="46"/>
      <c r="B43" s="21"/>
      <c r="C43" s="7"/>
      <c r="D43" s="49"/>
      <c r="E43" s="7"/>
      <c r="F43" s="7"/>
      <c r="G43" s="21"/>
      <c r="H43" s="47"/>
      <c r="I43" s="50"/>
      <c r="J43" s="7"/>
    </row>
    <row r="44" spans="1:10" ht="13.5" thickBot="1" x14ac:dyDescent="0.25">
      <c r="A44" s="6"/>
      <c r="B44" s="7"/>
      <c r="C44" s="7"/>
      <c r="D44" s="48"/>
      <c r="E44" s="7"/>
      <c r="F44" s="7"/>
      <c r="G44" s="7"/>
      <c r="H44" s="7"/>
      <c r="I44" s="48"/>
      <c r="J44" s="7"/>
    </row>
  </sheetData>
  <phoneticPr fontId="0" type="noConversion"/>
  <printOptions horizontalCentered="1" verticalCentered="1" gridLines="1" gridLinesSet="0"/>
  <pageMargins left="0.25" right="0.25" top="1" bottom="1" header="0.5" footer="0.5"/>
  <pageSetup scale="70" orientation="landscape" horizontalDpi="300" r:id="rId1"/>
  <headerFooter alignWithMargins="0">
    <oddFooter>&amp;L&amp;8&amp;D&amp;R&amp;8CSOJAN99_correction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workbookViewId="0">
      <selection activeCell="D22" sqref="D22"/>
    </sheetView>
  </sheetViews>
  <sheetFormatPr defaultRowHeight="12.75" x14ac:dyDescent="0.2"/>
  <cols>
    <col min="2" max="2" width="10.140625" customWidth="1"/>
    <col min="9" max="9" width="13.42578125" customWidth="1"/>
    <col min="10" max="10" width="100.5703125" customWidth="1"/>
  </cols>
  <sheetData>
    <row r="1" spans="1:10" x14ac:dyDescent="0.2">
      <c r="A1" s="53"/>
      <c r="B1" s="53"/>
      <c r="C1" s="54"/>
      <c r="D1" s="53"/>
      <c r="E1" s="53"/>
      <c r="F1" s="53"/>
      <c r="G1" s="53"/>
      <c r="H1" s="53"/>
      <c r="I1" s="53"/>
      <c r="J1" s="53"/>
    </row>
    <row r="2" spans="1:10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20.25" x14ac:dyDescent="0.3">
      <c r="A3" s="54"/>
      <c r="B3" s="54"/>
      <c r="C3" s="55" t="s">
        <v>0</v>
      </c>
      <c r="D3" s="55"/>
      <c r="E3" s="55"/>
      <c r="F3" s="55"/>
      <c r="G3" s="55"/>
      <c r="H3" s="55"/>
      <c r="I3" s="55"/>
      <c r="J3" s="56"/>
    </row>
    <row r="4" spans="1:10" x14ac:dyDescent="0.2">
      <c r="A4" s="54"/>
      <c r="B4" s="54"/>
      <c r="C4" s="54"/>
      <c r="D4" s="57" t="s">
        <v>49</v>
      </c>
      <c r="E4" s="54"/>
      <c r="F4" s="54"/>
      <c r="G4" s="54"/>
      <c r="H4" s="54"/>
      <c r="I4" s="54"/>
      <c r="J4" s="54"/>
    </row>
    <row r="5" spans="1:10" ht="13.5" thickBot="1" x14ac:dyDescent="0.25">
      <c r="A5" s="58" t="s">
        <v>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3.5" thickTop="1" x14ac:dyDescent="0.2">
      <c r="A6" s="15" t="s">
        <v>3</v>
      </c>
      <c r="B6" s="16" t="s">
        <v>4</v>
      </c>
      <c r="C6" s="16" t="s">
        <v>5</v>
      </c>
      <c r="D6" s="16" t="s">
        <v>6</v>
      </c>
      <c r="E6" s="8"/>
      <c r="F6" s="8" t="s">
        <v>7</v>
      </c>
      <c r="G6" s="9" t="s">
        <v>7</v>
      </c>
      <c r="H6" s="9" t="s">
        <v>8</v>
      </c>
      <c r="I6" s="39" t="s">
        <v>9</v>
      </c>
      <c r="J6" s="17"/>
    </row>
    <row r="7" spans="1:10" x14ac:dyDescent="0.2">
      <c r="A7" s="10"/>
      <c r="B7" s="18" t="s">
        <v>10</v>
      </c>
      <c r="C7" s="18" t="s">
        <v>10</v>
      </c>
      <c r="D7" s="18" t="s">
        <v>11</v>
      </c>
      <c r="E7" s="12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8" t="s">
        <v>17</v>
      </c>
    </row>
    <row r="8" spans="1:10" x14ac:dyDescent="0.2">
      <c r="A8" s="10"/>
      <c r="B8" s="4"/>
      <c r="C8" s="1"/>
      <c r="D8" s="1"/>
      <c r="E8" s="12" t="s">
        <v>18</v>
      </c>
      <c r="F8" s="38" t="s">
        <v>15</v>
      </c>
      <c r="G8" s="12" t="s">
        <v>19</v>
      </c>
      <c r="H8" s="12"/>
      <c r="I8" s="12" t="s">
        <v>19</v>
      </c>
      <c r="J8" s="1"/>
    </row>
    <row r="9" spans="1:10" ht="13.5" thickBot="1" x14ac:dyDescent="0.25">
      <c r="A9" s="13"/>
      <c r="B9" s="14"/>
      <c r="C9" s="14"/>
      <c r="D9" s="14"/>
      <c r="E9" s="23"/>
      <c r="F9" s="14"/>
      <c r="G9" s="14"/>
      <c r="H9" s="14"/>
      <c r="I9" s="23"/>
      <c r="J9" s="14"/>
    </row>
    <row r="10" spans="1:10" ht="13.5" thickTop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5"/>
      <c r="B11" s="33" t="s">
        <v>20</v>
      </c>
      <c r="C11" s="34"/>
      <c r="D11" s="34"/>
      <c r="E11" s="1"/>
      <c r="F11" s="1"/>
      <c r="G11" s="1"/>
      <c r="H11" s="1"/>
      <c r="I11" s="1"/>
      <c r="J11" s="1"/>
    </row>
    <row r="12" spans="1:10" x14ac:dyDescent="0.2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5">
        <v>1982</v>
      </c>
      <c r="B13" s="19">
        <v>30288</v>
      </c>
      <c r="C13" s="4" t="s">
        <v>50</v>
      </c>
      <c r="D13" s="3" t="s">
        <v>21</v>
      </c>
      <c r="E13" s="1"/>
      <c r="F13" s="3">
        <v>1</v>
      </c>
      <c r="G13" s="4">
        <v>1</v>
      </c>
      <c r="H13" s="26">
        <v>6</v>
      </c>
      <c r="I13" s="25">
        <f>G13/((SUM($H$13:H13)/12))</f>
        <v>2</v>
      </c>
      <c r="J13" s="2" t="s">
        <v>51</v>
      </c>
    </row>
    <row r="14" spans="1:10" x14ac:dyDescent="0.2">
      <c r="A14" s="5">
        <v>1983</v>
      </c>
      <c r="B14" s="19">
        <v>30321</v>
      </c>
      <c r="C14" s="1"/>
      <c r="D14" s="3" t="s">
        <v>27</v>
      </c>
      <c r="E14" s="1"/>
      <c r="F14" s="4">
        <v>1</v>
      </c>
      <c r="G14" s="4">
        <v>2</v>
      </c>
      <c r="H14" s="26">
        <v>12</v>
      </c>
      <c r="I14" s="25">
        <f>G14/((SUM($H$13:H14)/12))</f>
        <v>1.3333333333333333</v>
      </c>
      <c r="J14" s="2" t="s">
        <v>52</v>
      </c>
    </row>
    <row r="15" spans="1:10" x14ac:dyDescent="0.2">
      <c r="A15" s="5">
        <v>1984</v>
      </c>
      <c r="B15" s="4"/>
      <c r="C15" s="1"/>
      <c r="D15" s="27" t="s">
        <v>23</v>
      </c>
      <c r="E15" s="1"/>
      <c r="F15" s="4"/>
      <c r="G15" s="4">
        <v>2</v>
      </c>
      <c r="H15" s="26">
        <v>12</v>
      </c>
      <c r="I15" s="25">
        <f>G15/((SUM($H$13:H15)/12))</f>
        <v>0.8</v>
      </c>
      <c r="J15" s="1"/>
    </row>
    <row r="16" spans="1:10" x14ac:dyDescent="0.2">
      <c r="A16" s="5">
        <v>1985</v>
      </c>
      <c r="B16" s="4"/>
      <c r="C16" s="1"/>
      <c r="D16" s="27" t="s">
        <v>23</v>
      </c>
      <c r="E16" s="1"/>
      <c r="F16" s="4"/>
      <c r="G16" s="4">
        <v>2</v>
      </c>
      <c r="H16" s="26">
        <v>12</v>
      </c>
      <c r="I16" s="25">
        <f>G16/((SUM($H$13:H16)/12))</f>
        <v>0.5714285714285714</v>
      </c>
      <c r="J16" s="1"/>
    </row>
    <row r="17" spans="1:10" x14ac:dyDescent="0.2">
      <c r="A17" s="5">
        <v>1986</v>
      </c>
      <c r="B17" s="19">
        <v>31430</v>
      </c>
      <c r="C17" s="1" t="s">
        <v>53</v>
      </c>
      <c r="D17" s="3" t="s">
        <v>24</v>
      </c>
      <c r="E17" s="3"/>
      <c r="F17" s="1"/>
      <c r="G17" s="4"/>
      <c r="H17" s="26"/>
      <c r="I17" s="4"/>
      <c r="J17" s="2" t="s">
        <v>54</v>
      </c>
    </row>
    <row r="18" spans="1:10" x14ac:dyDescent="0.2">
      <c r="A18" s="5"/>
      <c r="B18" s="19">
        <v>31739</v>
      </c>
      <c r="C18" s="1" t="s">
        <v>55</v>
      </c>
      <c r="D18" s="3" t="s">
        <v>25</v>
      </c>
      <c r="E18" s="3" t="s">
        <v>56</v>
      </c>
      <c r="F18" s="4">
        <v>2</v>
      </c>
      <c r="G18" s="4">
        <v>4</v>
      </c>
      <c r="H18" s="26">
        <v>12</v>
      </c>
      <c r="I18" s="25">
        <f>G18/((SUM($H$13:H18)/12))</f>
        <v>0.88888888888888884</v>
      </c>
      <c r="J18" s="2" t="s">
        <v>57</v>
      </c>
    </row>
    <row r="19" spans="1:10" x14ac:dyDescent="0.2">
      <c r="A19" s="5">
        <v>1987</v>
      </c>
      <c r="B19" s="20" t="s">
        <v>26</v>
      </c>
      <c r="C19" s="4" t="s">
        <v>58</v>
      </c>
      <c r="D19" s="4"/>
      <c r="E19" s="4" t="s">
        <v>59</v>
      </c>
      <c r="F19" s="4"/>
      <c r="G19" s="1"/>
      <c r="H19" s="26"/>
      <c r="I19" s="4"/>
      <c r="J19" s="2" t="s">
        <v>60</v>
      </c>
    </row>
    <row r="20" spans="1:10" x14ac:dyDescent="0.2">
      <c r="A20" s="5"/>
      <c r="B20" s="19">
        <v>32120</v>
      </c>
      <c r="C20" s="2" t="s">
        <v>61</v>
      </c>
      <c r="D20" s="44">
        <v>1</v>
      </c>
      <c r="E20" s="4" t="s">
        <v>28</v>
      </c>
      <c r="F20" s="4">
        <v>2</v>
      </c>
      <c r="G20" s="4">
        <v>6</v>
      </c>
      <c r="H20" s="26">
        <v>12</v>
      </c>
      <c r="I20" s="25">
        <f>G20/((SUM($H$13:H20)/12))</f>
        <v>1.0909090909090908</v>
      </c>
      <c r="J20" s="2" t="s">
        <v>62</v>
      </c>
    </row>
    <row r="21" spans="1:10" x14ac:dyDescent="0.2">
      <c r="A21" s="5"/>
      <c r="B21" s="19"/>
      <c r="C21" s="1"/>
      <c r="D21" s="44"/>
      <c r="E21" s="4"/>
      <c r="F21" s="4"/>
      <c r="G21" s="4"/>
      <c r="H21" s="26"/>
      <c r="I21" s="25"/>
      <c r="J21" s="2" t="s">
        <v>63</v>
      </c>
    </row>
    <row r="22" spans="1:10" x14ac:dyDescent="0.2">
      <c r="A22" s="5">
        <v>1988</v>
      </c>
      <c r="B22" s="19"/>
      <c r="C22" s="1"/>
      <c r="D22" s="27" t="s">
        <v>23</v>
      </c>
      <c r="E22" s="4"/>
      <c r="F22" s="1"/>
      <c r="G22" s="4">
        <v>6</v>
      </c>
      <c r="H22" s="26">
        <v>12</v>
      </c>
      <c r="I22" s="25">
        <f>G22/((SUM($H$13:H22)/12))</f>
        <v>0.92307692307692313</v>
      </c>
      <c r="J22" s="1"/>
    </row>
    <row r="23" spans="1:10" x14ac:dyDescent="0.2">
      <c r="A23" s="5">
        <v>1989</v>
      </c>
      <c r="B23" s="4"/>
      <c r="C23" s="1"/>
      <c r="D23" s="27" t="s">
        <v>23</v>
      </c>
      <c r="E23" s="4"/>
      <c r="F23" s="1"/>
      <c r="G23" s="4">
        <v>6</v>
      </c>
      <c r="H23" s="26">
        <v>12</v>
      </c>
      <c r="I23" s="25">
        <f>G23/((SUM($H$13:H23)/12))</f>
        <v>0.8</v>
      </c>
      <c r="J23" s="1"/>
    </row>
    <row r="24" spans="1:10" x14ac:dyDescent="0.2">
      <c r="A24" s="5">
        <v>1990</v>
      </c>
      <c r="B24" s="19">
        <v>32882</v>
      </c>
      <c r="C24" s="1" t="s">
        <v>29</v>
      </c>
      <c r="D24" s="4" t="s">
        <v>30</v>
      </c>
      <c r="E24" s="4" t="s">
        <v>31</v>
      </c>
      <c r="F24" s="1"/>
      <c r="G24" s="1"/>
      <c r="H24" s="26"/>
      <c r="I24" s="25"/>
      <c r="J24" s="2" t="s">
        <v>64</v>
      </c>
    </row>
    <row r="25" spans="1:10" x14ac:dyDescent="0.2">
      <c r="A25" s="5"/>
      <c r="B25" s="19"/>
      <c r="C25" s="1"/>
      <c r="D25" s="4"/>
      <c r="E25" s="4"/>
      <c r="F25" s="1"/>
      <c r="G25" s="1"/>
      <c r="H25" s="26"/>
      <c r="I25" s="25"/>
      <c r="J25" s="2" t="s">
        <v>65</v>
      </c>
    </row>
    <row r="26" spans="1:10" x14ac:dyDescent="0.2">
      <c r="A26" s="42">
        <v>1990</v>
      </c>
      <c r="B26" s="22" t="s">
        <v>33</v>
      </c>
      <c r="C26" s="3" t="s">
        <v>34</v>
      </c>
      <c r="D26" s="3" t="s">
        <v>35</v>
      </c>
      <c r="E26" s="4" t="s">
        <v>66</v>
      </c>
      <c r="F26" s="4">
        <v>2</v>
      </c>
      <c r="G26" s="4">
        <v>8</v>
      </c>
      <c r="H26" s="26">
        <v>12</v>
      </c>
      <c r="I26" s="25">
        <f>G26/((SUM($H$13:H26)/12))</f>
        <v>0.94117647058823528</v>
      </c>
      <c r="J26" s="2" t="s">
        <v>36</v>
      </c>
    </row>
    <row r="27" spans="1:10" x14ac:dyDescent="0.2">
      <c r="A27" s="1"/>
      <c r="B27" s="4"/>
      <c r="C27" s="1"/>
      <c r="D27" s="4"/>
      <c r="E27" s="4"/>
      <c r="F27" s="1"/>
      <c r="G27" s="1"/>
      <c r="H27" s="1"/>
      <c r="I27" s="4"/>
      <c r="J27" s="2" t="s">
        <v>67</v>
      </c>
    </row>
    <row r="28" spans="1:10" x14ac:dyDescent="0.2">
      <c r="A28" s="1"/>
      <c r="B28" s="4"/>
      <c r="C28" s="1"/>
      <c r="D28" s="4"/>
      <c r="E28" s="4"/>
      <c r="F28" s="1"/>
      <c r="G28" s="1"/>
      <c r="H28" s="1"/>
      <c r="I28" s="4"/>
      <c r="J28" s="40" t="s">
        <v>68</v>
      </c>
    </row>
    <row r="29" spans="1:10" x14ac:dyDescent="0.2">
      <c r="A29" s="5">
        <v>1991</v>
      </c>
      <c r="B29" s="19">
        <v>33332</v>
      </c>
      <c r="C29" s="4" t="s">
        <v>38</v>
      </c>
      <c r="D29" s="3" t="s">
        <v>39</v>
      </c>
      <c r="E29" s="4" t="s">
        <v>40</v>
      </c>
      <c r="F29" s="4">
        <v>1</v>
      </c>
      <c r="G29" s="4">
        <v>9</v>
      </c>
      <c r="H29" s="26">
        <v>12</v>
      </c>
      <c r="I29" s="25">
        <f>G29/((SUM($H$13:H29)/12))</f>
        <v>0.94736842105263153</v>
      </c>
      <c r="J29" s="2" t="s">
        <v>41</v>
      </c>
    </row>
    <row r="30" spans="1:10" x14ac:dyDescent="0.2">
      <c r="A30" s="5"/>
      <c r="B30" s="19"/>
      <c r="C30" s="4"/>
      <c r="D30" s="3"/>
      <c r="E30" s="4"/>
      <c r="F30" s="4"/>
      <c r="G30" s="4"/>
      <c r="H30" s="26"/>
      <c r="I30" s="25"/>
      <c r="J30" s="2" t="s">
        <v>69</v>
      </c>
    </row>
    <row r="31" spans="1:10" x14ac:dyDescent="0.2">
      <c r="A31" s="5">
        <v>1992</v>
      </c>
      <c r="B31" s="4"/>
      <c r="C31" s="1"/>
      <c r="D31" s="27" t="s">
        <v>23</v>
      </c>
      <c r="E31" s="4"/>
      <c r="F31" s="1"/>
      <c r="G31" s="4">
        <v>9</v>
      </c>
      <c r="H31" s="26">
        <v>12</v>
      </c>
      <c r="I31" s="25">
        <f>G31/((SUM($H$13:H31)/12))</f>
        <v>0.8571428571428571</v>
      </c>
      <c r="J31" s="2"/>
    </row>
    <row r="32" spans="1:10" x14ac:dyDescent="0.2">
      <c r="A32" s="5"/>
      <c r="B32" s="19"/>
      <c r="C32" s="2"/>
      <c r="D32" s="3"/>
      <c r="E32" s="3"/>
      <c r="F32" s="4"/>
      <c r="G32" s="4"/>
      <c r="H32" s="26"/>
      <c r="I32" s="25"/>
      <c r="J32" s="51"/>
    </row>
    <row r="33" spans="1:10" x14ac:dyDescent="0.2">
      <c r="A33" s="5"/>
      <c r="B33" s="19"/>
      <c r="C33" s="1"/>
      <c r="D33" s="3"/>
      <c r="E33" s="4"/>
      <c r="F33" s="4"/>
      <c r="G33" s="4"/>
      <c r="H33" s="26"/>
      <c r="I33" s="25"/>
      <c r="J33" s="51"/>
    </row>
    <row r="34" spans="1:10" x14ac:dyDescent="0.2">
      <c r="A34" s="5">
        <v>1993</v>
      </c>
      <c r="B34" s="19"/>
      <c r="C34" s="1"/>
      <c r="D34" s="27" t="s">
        <v>23</v>
      </c>
      <c r="E34" s="4"/>
      <c r="F34" s="4"/>
      <c r="G34" s="4">
        <v>9</v>
      </c>
      <c r="H34" s="26">
        <v>12</v>
      </c>
      <c r="I34" s="25">
        <f>G34/((SUM($H$13:H34)/12))</f>
        <v>0.78260869565217395</v>
      </c>
      <c r="J34" s="52"/>
    </row>
    <row r="35" spans="1:10" x14ac:dyDescent="0.2">
      <c r="A35" s="5"/>
      <c r="B35" s="19"/>
      <c r="C35" s="1"/>
      <c r="D35" s="27"/>
      <c r="E35" s="4"/>
      <c r="F35" s="4"/>
      <c r="G35" s="4"/>
      <c r="H35" s="26"/>
      <c r="I35" s="25"/>
      <c r="J35" s="2"/>
    </row>
    <row r="36" spans="1:10" x14ac:dyDescent="0.2">
      <c r="A36" s="35"/>
      <c r="B36" s="36" t="s">
        <v>73</v>
      </c>
      <c r="C36" s="33"/>
      <c r="D36" s="37"/>
      <c r="E36" s="18"/>
      <c r="F36" s="4"/>
      <c r="G36" s="4"/>
      <c r="H36" s="26"/>
      <c r="I36" s="25"/>
      <c r="J36" s="2"/>
    </row>
    <row r="37" spans="1:10" x14ac:dyDescent="0.2">
      <c r="A37" s="5"/>
      <c r="B37" s="4"/>
      <c r="C37" s="1"/>
      <c r="D37" s="4"/>
      <c r="E37" s="4"/>
      <c r="F37" s="1"/>
      <c r="G37" s="1"/>
      <c r="H37" s="1"/>
      <c r="I37" s="4"/>
      <c r="J37" s="2"/>
    </row>
    <row r="38" spans="1:10" x14ac:dyDescent="0.2">
      <c r="A38" s="5">
        <v>1994</v>
      </c>
      <c r="B38" s="4"/>
      <c r="C38" s="1"/>
      <c r="D38" s="27" t="s">
        <v>23</v>
      </c>
      <c r="E38" s="4"/>
      <c r="F38" s="1"/>
      <c r="G38" s="4">
        <v>9</v>
      </c>
      <c r="H38" s="26">
        <v>12</v>
      </c>
      <c r="I38" s="25">
        <f>G38/((SUM($H$13:H38)/12))</f>
        <v>0.72</v>
      </c>
      <c r="J38" s="1"/>
    </row>
    <row r="39" spans="1:10" x14ac:dyDescent="0.2">
      <c r="A39" s="5">
        <v>1995</v>
      </c>
      <c r="B39" s="4"/>
      <c r="C39" s="1"/>
      <c r="D39" s="27" t="s">
        <v>23</v>
      </c>
      <c r="E39" s="4"/>
      <c r="F39" s="1"/>
      <c r="G39" s="4">
        <v>9</v>
      </c>
      <c r="H39" s="26">
        <v>12</v>
      </c>
      <c r="I39" s="25">
        <f>G39/((SUM($H$13:H39)/12))</f>
        <v>0.66666666666666663</v>
      </c>
      <c r="J39" s="1"/>
    </row>
    <row r="40" spans="1:10" x14ac:dyDescent="0.2">
      <c r="A40" s="5">
        <v>1996</v>
      </c>
      <c r="B40" s="4"/>
      <c r="C40" s="1"/>
      <c r="D40" s="27" t="s">
        <v>23</v>
      </c>
      <c r="E40" s="4"/>
      <c r="F40" s="1"/>
      <c r="G40" s="4">
        <v>9</v>
      </c>
      <c r="H40" s="26">
        <v>12</v>
      </c>
      <c r="I40" s="25">
        <f>G40/((SUM($H$13:H40)/12))</f>
        <v>0.62068965517241381</v>
      </c>
      <c r="J40" s="1"/>
    </row>
    <row r="41" spans="1:10" x14ac:dyDescent="0.2">
      <c r="A41" s="45">
        <v>1997</v>
      </c>
      <c r="B41" s="4"/>
      <c r="C41" s="1"/>
      <c r="D41" s="27" t="s">
        <v>23</v>
      </c>
      <c r="E41" s="4"/>
      <c r="F41" s="1"/>
      <c r="G41" s="4">
        <v>9</v>
      </c>
      <c r="H41" s="44">
        <v>12</v>
      </c>
      <c r="I41" s="25">
        <f>G41/((SUM($H$13:H41)/12))</f>
        <v>0.58064516129032262</v>
      </c>
      <c r="J41" s="1"/>
    </row>
    <row r="42" spans="1:10" x14ac:dyDescent="0.2">
      <c r="A42" s="5">
        <v>1998</v>
      </c>
      <c r="B42" s="4"/>
      <c r="C42" s="1"/>
      <c r="D42" s="27" t="s">
        <v>23</v>
      </c>
      <c r="E42" s="1"/>
      <c r="F42" s="1"/>
      <c r="G42" s="4">
        <v>9</v>
      </c>
      <c r="H42" s="44">
        <v>12</v>
      </c>
      <c r="I42" s="25">
        <f>G42/((SUM($H$13:H42)/12))</f>
        <v>0.54545454545454541</v>
      </c>
      <c r="J42" s="1"/>
    </row>
    <row r="43" spans="1:10" x14ac:dyDescent="0.2">
      <c r="A43" s="5">
        <v>1999</v>
      </c>
      <c r="B43" s="4"/>
      <c r="C43" s="1"/>
      <c r="D43" s="27" t="s">
        <v>23</v>
      </c>
      <c r="E43" s="1"/>
      <c r="F43" s="1"/>
      <c r="G43" s="4">
        <v>9</v>
      </c>
      <c r="H43" s="44">
        <v>12</v>
      </c>
      <c r="I43" s="25">
        <f>G43/((SUM($H$13:H43)/12))</f>
        <v>0.51428571428571423</v>
      </c>
      <c r="J43" s="1"/>
    </row>
    <row r="44" spans="1:10" ht="13.5" thickBot="1" x14ac:dyDescent="0.25">
      <c r="A44" s="59">
        <v>36616</v>
      </c>
      <c r="B44" s="21"/>
      <c r="C44" s="7"/>
      <c r="D44" s="27" t="s">
        <v>23</v>
      </c>
      <c r="E44" s="7"/>
      <c r="F44" s="7"/>
      <c r="G44" s="21">
        <v>9</v>
      </c>
      <c r="H44" s="44">
        <v>3</v>
      </c>
      <c r="I44" s="25">
        <f>G44/((SUM($H$13:H44)/12))</f>
        <v>0.50704225352112675</v>
      </c>
      <c r="J44" s="6"/>
    </row>
    <row r="45" spans="1:10" ht="13.5" thickBot="1" x14ac:dyDescent="0.25">
      <c r="A45" s="6"/>
      <c r="B45" s="7"/>
      <c r="C45" s="7"/>
      <c r="D45" s="48"/>
      <c r="E45" s="7"/>
      <c r="F45" s="7"/>
      <c r="G45" s="7"/>
      <c r="H45" s="48"/>
      <c r="I45" s="60"/>
      <c r="J45" s="7"/>
    </row>
  </sheetData>
  <phoneticPr fontId="0" type="noConversion"/>
  <printOptions horizontalCentered="1" verticalCentered="1" gridLines="1" gridLinesSet="0"/>
  <pageMargins left="0.25" right="0.25" top="0.5" bottom="0.5" header="0.5" footer="0.5"/>
  <pageSetup scale="70" orientation="landscape" horizontalDpi="300" verticalDpi="300" r:id="rId1"/>
  <headerFooter alignWithMargins="0">
    <oddHeader>&amp;A</oddHeader>
    <oddFooter>&amp;L&amp;D&amp;R&amp;F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F3" sqref="F3"/>
    </sheetView>
  </sheetViews>
  <sheetFormatPr defaultRowHeight="12.75" x14ac:dyDescent="0.2"/>
  <cols>
    <col min="2" max="2" width="10.140625" customWidth="1"/>
    <col min="9" max="9" width="13.42578125" customWidth="1"/>
    <col min="10" max="10" width="100.5703125" customWidth="1"/>
  </cols>
  <sheetData>
    <row r="1" spans="1:10" x14ac:dyDescent="0.2">
      <c r="A1" s="53"/>
      <c r="B1" s="53"/>
      <c r="C1" s="54"/>
      <c r="D1" s="53"/>
      <c r="E1" s="53"/>
      <c r="F1" s="53"/>
      <c r="G1" s="53"/>
      <c r="H1" s="53"/>
      <c r="I1" s="53"/>
      <c r="J1" s="53"/>
    </row>
    <row r="2" spans="1:10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20.25" x14ac:dyDescent="0.3">
      <c r="A3" s="54"/>
      <c r="B3" s="54"/>
      <c r="C3" s="55" t="s">
        <v>0</v>
      </c>
      <c r="D3" s="55"/>
      <c r="E3" s="55"/>
      <c r="F3" s="55"/>
      <c r="G3" s="55"/>
      <c r="H3" s="55"/>
      <c r="I3" s="55"/>
      <c r="J3" s="56"/>
    </row>
    <row r="4" spans="1:10" x14ac:dyDescent="0.2">
      <c r="A4" s="54"/>
      <c r="B4" s="54"/>
      <c r="C4" s="54"/>
      <c r="D4" s="57" t="s">
        <v>49</v>
      </c>
      <c r="E4" s="54"/>
      <c r="F4" s="54"/>
      <c r="G4" s="54"/>
      <c r="H4" s="54"/>
      <c r="I4" s="54"/>
      <c r="J4" s="54"/>
    </row>
    <row r="5" spans="1:10" ht="13.5" thickBot="1" x14ac:dyDescent="0.25">
      <c r="A5" s="58" t="s">
        <v>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3.5" thickTop="1" x14ac:dyDescent="0.2">
      <c r="A6" s="15" t="s">
        <v>3</v>
      </c>
      <c r="B6" s="16" t="s">
        <v>4</v>
      </c>
      <c r="C6" s="16" t="s">
        <v>5</v>
      </c>
      <c r="D6" s="16" t="s">
        <v>6</v>
      </c>
      <c r="E6" s="8"/>
      <c r="F6" s="8" t="s">
        <v>7</v>
      </c>
      <c r="G6" s="9" t="s">
        <v>7</v>
      </c>
      <c r="H6" s="9" t="s">
        <v>8</v>
      </c>
      <c r="I6" s="39" t="s">
        <v>9</v>
      </c>
      <c r="J6" s="17"/>
    </row>
    <row r="7" spans="1:10" x14ac:dyDescent="0.2">
      <c r="A7" s="10"/>
      <c r="B7" s="18" t="s">
        <v>10</v>
      </c>
      <c r="C7" s="18" t="s">
        <v>10</v>
      </c>
      <c r="D7" s="18" t="s">
        <v>11</v>
      </c>
      <c r="E7" s="12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8" t="s">
        <v>17</v>
      </c>
    </row>
    <row r="8" spans="1:10" x14ac:dyDescent="0.2">
      <c r="A8" s="10"/>
      <c r="B8" s="4"/>
      <c r="C8" s="1"/>
      <c r="D8" s="1"/>
      <c r="E8" s="12" t="s">
        <v>18</v>
      </c>
      <c r="F8" s="38" t="s">
        <v>15</v>
      </c>
      <c r="G8" s="12" t="s">
        <v>19</v>
      </c>
      <c r="H8" s="12"/>
      <c r="I8" s="12" t="s">
        <v>19</v>
      </c>
      <c r="J8" s="1"/>
    </row>
    <row r="9" spans="1:10" ht="13.5" thickBot="1" x14ac:dyDescent="0.25">
      <c r="A9" s="13"/>
      <c r="B9" s="14"/>
      <c r="C9" s="14"/>
      <c r="D9" s="14"/>
      <c r="E9" s="23"/>
      <c r="F9" s="14"/>
      <c r="G9" s="14"/>
      <c r="H9" s="14"/>
      <c r="I9" s="23"/>
      <c r="J9" s="14"/>
    </row>
    <row r="10" spans="1:10" ht="13.5" thickTop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5"/>
      <c r="B11" s="33" t="s">
        <v>20</v>
      </c>
      <c r="C11" s="34"/>
      <c r="D11" s="34"/>
      <c r="E11" s="1"/>
      <c r="F11" s="1"/>
      <c r="G11" s="1"/>
      <c r="H11" s="1"/>
      <c r="I11" s="1"/>
      <c r="J11" s="1"/>
    </row>
    <row r="12" spans="1:10" x14ac:dyDescent="0.2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5">
        <v>1982</v>
      </c>
      <c r="B13" s="19">
        <v>30288</v>
      </c>
      <c r="C13" s="4" t="s">
        <v>50</v>
      </c>
      <c r="D13" s="3" t="s">
        <v>21</v>
      </c>
      <c r="E13" s="1"/>
      <c r="F13" s="3">
        <v>1</v>
      </c>
      <c r="G13" s="4">
        <v>1</v>
      </c>
      <c r="H13" s="26">
        <v>6</v>
      </c>
      <c r="I13" s="25">
        <f>G13/((SUM($H$13:H13)/12))</f>
        <v>2</v>
      </c>
      <c r="J13" s="2" t="s">
        <v>51</v>
      </c>
    </row>
    <row r="14" spans="1:10" x14ac:dyDescent="0.2">
      <c r="A14" s="5">
        <v>1983</v>
      </c>
      <c r="B14" s="19">
        <v>30321</v>
      </c>
      <c r="C14" s="1"/>
      <c r="D14" s="3" t="s">
        <v>27</v>
      </c>
      <c r="E14" s="1"/>
      <c r="F14" s="4">
        <v>1</v>
      </c>
      <c r="G14" s="4">
        <v>2</v>
      </c>
      <c r="H14" s="26">
        <v>12</v>
      </c>
      <c r="I14" s="25">
        <f>G14/((SUM($H$13:H14)/12))</f>
        <v>1.3333333333333333</v>
      </c>
      <c r="J14" s="2" t="s">
        <v>52</v>
      </c>
    </row>
    <row r="15" spans="1:10" x14ac:dyDescent="0.2">
      <c r="A15" s="5">
        <v>1984</v>
      </c>
      <c r="B15" s="4"/>
      <c r="C15" s="1"/>
      <c r="D15" s="27" t="s">
        <v>23</v>
      </c>
      <c r="E15" s="1"/>
      <c r="F15" s="4"/>
      <c r="G15" s="4">
        <v>2</v>
      </c>
      <c r="H15" s="26">
        <v>12</v>
      </c>
      <c r="I15" s="25">
        <f>G15/((SUM($H$13:H15)/12))</f>
        <v>0.8</v>
      </c>
      <c r="J15" s="1"/>
    </row>
    <row r="16" spans="1:10" x14ac:dyDescent="0.2">
      <c r="A16" s="5">
        <v>1985</v>
      </c>
      <c r="B16" s="4"/>
      <c r="C16" s="1"/>
      <c r="D16" s="27" t="s">
        <v>23</v>
      </c>
      <c r="E16" s="1"/>
      <c r="F16" s="4"/>
      <c r="G16" s="4">
        <v>2</v>
      </c>
      <c r="H16" s="26">
        <v>12</v>
      </c>
      <c r="I16" s="25">
        <f>G16/((SUM($H$13:H16)/12))</f>
        <v>0.5714285714285714</v>
      </c>
      <c r="J16" s="1"/>
    </row>
    <row r="17" spans="1:10" x14ac:dyDescent="0.2">
      <c r="A17" s="5">
        <v>1986</v>
      </c>
      <c r="B17" s="19">
        <v>31430</v>
      </c>
      <c r="C17" s="1" t="s">
        <v>53</v>
      </c>
      <c r="D17" s="3" t="s">
        <v>24</v>
      </c>
      <c r="E17" s="3"/>
      <c r="F17" s="1"/>
      <c r="G17" s="4"/>
      <c r="H17" s="26"/>
      <c r="I17" s="4"/>
      <c r="J17" s="2" t="s">
        <v>54</v>
      </c>
    </row>
    <row r="18" spans="1:10" x14ac:dyDescent="0.2">
      <c r="A18" s="5"/>
      <c r="B18" s="19">
        <v>31739</v>
      </c>
      <c r="C18" s="1" t="s">
        <v>55</v>
      </c>
      <c r="D18" s="3" t="s">
        <v>25</v>
      </c>
      <c r="E18" s="3" t="s">
        <v>56</v>
      </c>
      <c r="F18" s="4">
        <v>2</v>
      </c>
      <c r="G18" s="4">
        <v>4</v>
      </c>
      <c r="H18" s="26">
        <v>12</v>
      </c>
      <c r="I18" s="25">
        <f>G18/((SUM($H$13:H18)/12))</f>
        <v>0.88888888888888884</v>
      </c>
      <c r="J18" s="2" t="s">
        <v>57</v>
      </c>
    </row>
    <row r="19" spans="1:10" x14ac:dyDescent="0.2">
      <c r="A19" s="5">
        <v>1987</v>
      </c>
      <c r="B19" s="20" t="s">
        <v>26</v>
      </c>
      <c r="C19" s="4" t="s">
        <v>58</v>
      </c>
      <c r="D19" s="4"/>
      <c r="E19" s="4" t="s">
        <v>59</v>
      </c>
      <c r="F19" s="4"/>
      <c r="G19" s="1"/>
      <c r="H19" s="26"/>
      <c r="I19" s="4"/>
      <c r="J19" s="2" t="s">
        <v>60</v>
      </c>
    </row>
    <row r="20" spans="1:10" x14ac:dyDescent="0.2">
      <c r="A20" s="5"/>
      <c r="B20" s="19">
        <v>32120</v>
      </c>
      <c r="C20" s="2" t="s">
        <v>61</v>
      </c>
      <c r="D20" s="44">
        <v>1</v>
      </c>
      <c r="E20" s="4" t="s">
        <v>28</v>
      </c>
      <c r="F20" s="4">
        <v>2</v>
      </c>
      <c r="G20" s="4">
        <v>6</v>
      </c>
      <c r="H20" s="26">
        <v>12</v>
      </c>
      <c r="I20" s="25">
        <f>G20/((SUM($H$13:H20)/12))</f>
        <v>1.0909090909090908</v>
      </c>
      <c r="J20" s="2" t="s">
        <v>62</v>
      </c>
    </row>
    <row r="21" spans="1:10" x14ac:dyDescent="0.2">
      <c r="A21" s="5"/>
      <c r="B21" s="19"/>
      <c r="C21" s="1"/>
      <c r="D21" s="44"/>
      <c r="E21" s="4"/>
      <c r="F21" s="4"/>
      <c r="G21" s="4"/>
      <c r="H21" s="26"/>
      <c r="I21" s="25"/>
      <c r="J21" s="2" t="s">
        <v>63</v>
      </c>
    </row>
    <row r="22" spans="1:10" x14ac:dyDescent="0.2">
      <c r="A22" s="5">
        <v>1988</v>
      </c>
      <c r="B22" s="19"/>
      <c r="C22" s="1"/>
      <c r="D22" s="27" t="s">
        <v>23</v>
      </c>
      <c r="E22" s="4"/>
      <c r="F22" s="1"/>
      <c r="G22" s="4">
        <v>6</v>
      </c>
      <c r="H22" s="26">
        <v>12</v>
      </c>
      <c r="I22" s="25">
        <f>G22/((SUM($H$13:H22)/12))</f>
        <v>0.92307692307692313</v>
      </c>
      <c r="J22" s="1"/>
    </row>
    <row r="23" spans="1:10" x14ac:dyDescent="0.2">
      <c r="A23" s="5">
        <v>1989</v>
      </c>
      <c r="B23" s="4"/>
      <c r="C23" s="1"/>
      <c r="D23" s="27" t="s">
        <v>23</v>
      </c>
      <c r="E23" s="4"/>
      <c r="F23" s="1"/>
      <c r="G23" s="4">
        <v>6</v>
      </c>
      <c r="H23" s="26">
        <v>12</v>
      </c>
      <c r="I23" s="25">
        <f>G23/((SUM($H$13:H23)/12))</f>
        <v>0.8</v>
      </c>
      <c r="J23" s="1"/>
    </row>
    <row r="24" spans="1:10" x14ac:dyDescent="0.2">
      <c r="A24" s="5">
        <v>1990</v>
      </c>
      <c r="B24" s="19">
        <v>32882</v>
      </c>
      <c r="C24" s="1" t="s">
        <v>29</v>
      </c>
      <c r="D24" s="4" t="s">
        <v>30</v>
      </c>
      <c r="E24" s="4" t="s">
        <v>31</v>
      </c>
      <c r="F24" s="1"/>
      <c r="G24" s="1"/>
      <c r="H24" s="26"/>
      <c r="I24" s="25"/>
      <c r="J24" s="2" t="s">
        <v>64</v>
      </c>
    </row>
    <row r="25" spans="1:10" x14ac:dyDescent="0.2">
      <c r="A25" s="5"/>
      <c r="B25" s="19"/>
      <c r="C25" s="1"/>
      <c r="D25" s="4"/>
      <c r="E25" s="4"/>
      <c r="F25" s="1"/>
      <c r="G25" s="1"/>
      <c r="H25" s="26"/>
      <c r="I25" s="25"/>
      <c r="J25" s="2" t="s">
        <v>65</v>
      </c>
    </row>
    <row r="26" spans="1:10" x14ac:dyDescent="0.2">
      <c r="A26" s="42">
        <v>1990</v>
      </c>
      <c r="B26" s="22" t="s">
        <v>33</v>
      </c>
      <c r="C26" s="3" t="s">
        <v>34</v>
      </c>
      <c r="D26" s="3" t="s">
        <v>35</v>
      </c>
      <c r="E26" s="4" t="s">
        <v>66</v>
      </c>
      <c r="F26" s="4">
        <v>2</v>
      </c>
      <c r="G26" s="4">
        <v>8</v>
      </c>
      <c r="H26" s="26">
        <v>12</v>
      </c>
      <c r="I26" s="25">
        <f>G26/((SUM($H$13:H26)/12))</f>
        <v>0.94117647058823528</v>
      </c>
      <c r="J26" s="2" t="s">
        <v>36</v>
      </c>
    </row>
    <row r="27" spans="1:10" x14ac:dyDescent="0.2">
      <c r="A27" s="1"/>
      <c r="B27" s="4"/>
      <c r="C27" s="1"/>
      <c r="D27" s="4"/>
      <c r="E27" s="4"/>
      <c r="F27" s="1"/>
      <c r="G27" s="1"/>
      <c r="H27" s="1"/>
      <c r="I27" s="4"/>
      <c r="J27" s="2" t="s">
        <v>67</v>
      </c>
    </row>
    <row r="28" spans="1:10" x14ac:dyDescent="0.2">
      <c r="A28" s="1"/>
      <c r="B28" s="4"/>
      <c r="C28" s="1"/>
      <c r="D28" s="4"/>
      <c r="E28" s="4"/>
      <c r="F28" s="1"/>
      <c r="G28" s="1"/>
      <c r="H28" s="1"/>
      <c r="I28" s="4"/>
      <c r="J28" s="40" t="s">
        <v>68</v>
      </c>
    </row>
    <row r="29" spans="1:10" x14ac:dyDescent="0.2">
      <c r="A29" s="5">
        <v>1991</v>
      </c>
      <c r="B29" s="19">
        <v>33332</v>
      </c>
      <c r="C29" s="4" t="s">
        <v>38</v>
      </c>
      <c r="D29" s="3" t="s">
        <v>39</v>
      </c>
      <c r="E29" s="4" t="s">
        <v>40</v>
      </c>
      <c r="F29" s="4">
        <v>1</v>
      </c>
      <c r="G29" s="4">
        <v>9</v>
      </c>
      <c r="H29" s="26">
        <v>12</v>
      </c>
      <c r="I29" s="25">
        <f>G29/((SUM($H$13:H29)/12))</f>
        <v>0.94736842105263153</v>
      </c>
      <c r="J29" s="2" t="s">
        <v>41</v>
      </c>
    </row>
    <row r="30" spans="1:10" x14ac:dyDescent="0.2">
      <c r="A30" s="5"/>
      <c r="B30" s="19"/>
      <c r="C30" s="4"/>
      <c r="D30" s="3"/>
      <c r="E30" s="4"/>
      <c r="F30" s="4"/>
      <c r="G30" s="4"/>
      <c r="H30" s="26"/>
      <c r="I30" s="25"/>
      <c r="J30" s="2" t="s">
        <v>69</v>
      </c>
    </row>
    <row r="31" spans="1:10" x14ac:dyDescent="0.2">
      <c r="A31" s="5">
        <v>1992</v>
      </c>
      <c r="B31" s="4"/>
      <c r="C31" s="1"/>
      <c r="D31" s="27" t="s">
        <v>23</v>
      </c>
      <c r="E31" s="4"/>
      <c r="F31" s="1"/>
      <c r="G31" s="4">
        <v>9</v>
      </c>
      <c r="H31" s="26">
        <v>12</v>
      </c>
      <c r="I31" s="25">
        <f>G31/((SUM($H$13:H31)/12))</f>
        <v>0.8571428571428571</v>
      </c>
      <c r="J31" s="2"/>
    </row>
    <row r="32" spans="1:10" x14ac:dyDescent="0.2">
      <c r="A32" s="5"/>
      <c r="B32" s="19"/>
      <c r="C32" s="2"/>
      <c r="D32" s="3"/>
      <c r="E32" s="3"/>
      <c r="F32" s="4"/>
      <c r="G32" s="4"/>
      <c r="H32" s="26"/>
      <c r="I32" s="25"/>
      <c r="J32" s="51"/>
    </row>
    <row r="33" spans="1:10" x14ac:dyDescent="0.2">
      <c r="A33" s="5"/>
      <c r="B33" s="19"/>
      <c r="C33" s="1"/>
      <c r="D33" s="3"/>
      <c r="E33" s="4"/>
      <c r="F33" s="4"/>
      <c r="G33" s="4"/>
      <c r="H33" s="26"/>
      <c r="I33" s="25"/>
      <c r="J33" s="51"/>
    </row>
    <row r="34" spans="1:10" x14ac:dyDescent="0.2">
      <c r="A34" s="5">
        <v>1993</v>
      </c>
      <c r="B34" s="19"/>
      <c r="C34" s="1"/>
      <c r="D34" s="27" t="s">
        <v>23</v>
      </c>
      <c r="E34" s="4"/>
      <c r="F34" s="4"/>
      <c r="G34" s="4">
        <v>9</v>
      </c>
      <c r="H34" s="26">
        <v>12</v>
      </c>
      <c r="I34" s="25">
        <f>G34/((SUM($H$13:H34)/12))</f>
        <v>0.78260869565217395</v>
      </c>
      <c r="J34" s="52"/>
    </row>
    <row r="35" spans="1:10" x14ac:dyDescent="0.2">
      <c r="A35" s="5"/>
      <c r="B35" s="19"/>
      <c r="C35" s="1"/>
      <c r="D35" s="27"/>
      <c r="E35" s="4"/>
      <c r="F35" s="4"/>
      <c r="G35" s="4"/>
      <c r="H35" s="26"/>
      <c r="I35" s="25"/>
      <c r="J35" s="2"/>
    </row>
    <row r="36" spans="1:10" x14ac:dyDescent="0.2">
      <c r="A36" s="35"/>
      <c r="B36" s="36" t="s">
        <v>73</v>
      </c>
      <c r="C36" s="33"/>
      <c r="D36" s="37"/>
      <c r="E36" s="18"/>
      <c r="F36" s="4"/>
      <c r="G36" s="4"/>
      <c r="H36" s="26"/>
      <c r="I36" s="25"/>
      <c r="J36" s="2"/>
    </row>
    <row r="37" spans="1:10" x14ac:dyDescent="0.2">
      <c r="A37" s="5"/>
      <c r="B37" s="4"/>
      <c r="C37" s="1"/>
      <c r="D37" s="4"/>
      <c r="E37" s="4"/>
      <c r="F37" s="1"/>
      <c r="G37" s="1"/>
      <c r="H37" s="1"/>
      <c r="I37" s="4"/>
      <c r="J37" s="2"/>
    </row>
    <row r="38" spans="1:10" x14ac:dyDescent="0.2">
      <c r="A38" s="5">
        <v>1994</v>
      </c>
      <c r="B38" s="4"/>
      <c r="C38" s="1"/>
      <c r="D38" s="27" t="s">
        <v>23</v>
      </c>
      <c r="E38" s="4"/>
      <c r="F38" s="1"/>
      <c r="G38" s="4">
        <v>9</v>
      </c>
      <c r="H38" s="26">
        <v>12</v>
      </c>
      <c r="I38" s="25">
        <f>G38/((SUM($H$13:H38)/12))</f>
        <v>0.72</v>
      </c>
      <c r="J38" s="1"/>
    </row>
    <row r="39" spans="1:10" x14ac:dyDescent="0.2">
      <c r="A39" s="5">
        <v>1995</v>
      </c>
      <c r="B39" s="4"/>
      <c r="C39" s="1"/>
      <c r="D39" s="27" t="s">
        <v>23</v>
      </c>
      <c r="E39" s="4"/>
      <c r="F39" s="1"/>
      <c r="G39" s="4">
        <v>9</v>
      </c>
      <c r="H39" s="26">
        <v>12</v>
      </c>
      <c r="I39" s="25">
        <f>G39/((SUM($H$13:H39)/12))</f>
        <v>0.66666666666666663</v>
      </c>
      <c r="J39" s="1"/>
    </row>
    <row r="40" spans="1:10" x14ac:dyDescent="0.2">
      <c r="A40" s="5">
        <v>1996</v>
      </c>
      <c r="B40" s="4"/>
      <c r="C40" s="1"/>
      <c r="D40" s="27" t="s">
        <v>23</v>
      </c>
      <c r="E40" s="4"/>
      <c r="F40" s="1"/>
      <c r="G40" s="4">
        <v>9</v>
      </c>
      <c r="H40" s="26">
        <v>12</v>
      </c>
      <c r="I40" s="25">
        <f>G40/((SUM($H$13:H40)/12))</f>
        <v>0.62068965517241381</v>
      </c>
      <c r="J40" s="1"/>
    </row>
    <row r="41" spans="1:10" x14ac:dyDescent="0.2">
      <c r="A41" s="45">
        <v>1997</v>
      </c>
      <c r="B41" s="4"/>
      <c r="C41" s="1"/>
      <c r="D41" s="27" t="s">
        <v>23</v>
      </c>
      <c r="E41" s="4"/>
      <c r="F41" s="1"/>
      <c r="G41" s="4">
        <v>9</v>
      </c>
      <c r="H41" s="44">
        <v>12</v>
      </c>
      <c r="I41" s="25">
        <f>G41/((SUM($H$13:H41)/12))</f>
        <v>0.58064516129032262</v>
      </c>
      <c r="J41" s="1"/>
    </row>
    <row r="42" spans="1:10" x14ac:dyDescent="0.2">
      <c r="A42" s="5">
        <v>1998</v>
      </c>
      <c r="B42" s="4"/>
      <c r="C42" s="1"/>
      <c r="D42" s="27" t="s">
        <v>23</v>
      </c>
      <c r="E42" s="1"/>
      <c r="F42" s="1"/>
      <c r="G42" s="4">
        <v>9</v>
      </c>
      <c r="H42" s="44">
        <v>12</v>
      </c>
      <c r="I42" s="25">
        <f>G42/((SUM($H$13:H42)/12))</f>
        <v>0.54545454545454541</v>
      </c>
      <c r="J42" s="1"/>
    </row>
    <row r="43" spans="1:10" x14ac:dyDescent="0.2">
      <c r="A43" s="5">
        <v>1999</v>
      </c>
      <c r="B43" s="4"/>
      <c r="C43" s="1"/>
      <c r="D43" s="27" t="s">
        <v>23</v>
      </c>
      <c r="E43" s="1"/>
      <c r="F43" s="1"/>
      <c r="G43" s="4">
        <v>9</v>
      </c>
      <c r="H43" s="44">
        <v>12</v>
      </c>
      <c r="I43" s="25">
        <f>G43/((SUM($H$13:H43)/12))</f>
        <v>0.51428571428571423</v>
      </c>
      <c r="J43" s="1"/>
    </row>
    <row r="44" spans="1:10" ht="13.5" thickBot="1" x14ac:dyDescent="0.25">
      <c r="A44" s="59">
        <v>36616</v>
      </c>
      <c r="B44" s="21"/>
      <c r="C44" s="7"/>
      <c r="D44" s="27" t="s">
        <v>23</v>
      </c>
      <c r="E44" s="7"/>
      <c r="F44" s="7"/>
      <c r="G44" s="21">
        <v>9</v>
      </c>
      <c r="H44" s="44">
        <v>3</v>
      </c>
      <c r="I44" s="25">
        <f>G44/((SUM($H$13:H44)/12))</f>
        <v>0.50704225352112675</v>
      </c>
      <c r="J44" s="6"/>
    </row>
    <row r="45" spans="1:10" ht="13.5" thickBot="1" x14ac:dyDescent="0.25">
      <c r="A45" s="6"/>
      <c r="B45" s="7"/>
      <c r="C45" s="7"/>
      <c r="D45" s="48"/>
      <c r="E45" s="7"/>
      <c r="F45" s="7"/>
      <c r="G45" s="7"/>
      <c r="H45" s="48"/>
      <c r="I45" s="60"/>
      <c r="J45" s="7"/>
    </row>
  </sheetData>
  <phoneticPr fontId="0" type="noConversion"/>
  <printOptions gridLines="1" gridLinesSet="0"/>
  <pageMargins left="0.25" right="0.25" top="0.5" bottom="0.5" header="0.5" footer="0.5"/>
  <pageSetup scale="70" orientation="landscape" horizontalDpi="4294967293" r:id="rId1"/>
  <headerFooter alignWithMargins="0">
    <oddHeader>&amp;A</oddHeader>
    <oddFooter>BYPASS01.xls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1" workbookViewId="0">
      <selection activeCell="J34" sqref="J34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00.5703125" customWidth="1"/>
  </cols>
  <sheetData>
    <row r="1" spans="1:10" ht="13.5" thickBot="1" x14ac:dyDescent="0.25">
      <c r="A1" s="58" t="s">
        <v>2</v>
      </c>
      <c r="B1" s="73"/>
      <c r="C1" s="64"/>
      <c r="D1" s="53"/>
      <c r="E1" s="53"/>
      <c r="F1" s="53"/>
      <c r="G1" s="53"/>
      <c r="H1" s="53"/>
      <c r="I1" s="53"/>
      <c r="J1" s="53"/>
    </row>
    <row r="2" spans="1:10" ht="13.5" thickTop="1" x14ac:dyDescent="0.2">
      <c r="A2" s="84" t="s">
        <v>3</v>
      </c>
      <c r="B2" s="85" t="s">
        <v>4</v>
      </c>
      <c r="C2" s="62" t="s">
        <v>5</v>
      </c>
      <c r="D2" s="9" t="s">
        <v>6</v>
      </c>
      <c r="E2" s="9" t="s">
        <v>12</v>
      </c>
      <c r="F2" s="8" t="s">
        <v>7</v>
      </c>
      <c r="G2" s="9" t="s">
        <v>7</v>
      </c>
      <c r="H2" s="9" t="s">
        <v>8</v>
      </c>
      <c r="I2" s="39" t="s">
        <v>9</v>
      </c>
      <c r="J2" s="17"/>
    </row>
    <row r="3" spans="1:10" x14ac:dyDescent="0.2">
      <c r="A3" s="86"/>
      <c r="B3" s="87" t="s">
        <v>10</v>
      </c>
      <c r="C3" s="63" t="s">
        <v>10</v>
      </c>
      <c r="D3" s="12" t="s">
        <v>11</v>
      </c>
      <c r="E3" s="12" t="s">
        <v>18</v>
      </c>
      <c r="F3" s="11" t="s">
        <v>13</v>
      </c>
      <c r="G3" s="12" t="s">
        <v>14</v>
      </c>
      <c r="H3" s="12" t="s">
        <v>15</v>
      </c>
      <c r="I3" s="12" t="s">
        <v>16</v>
      </c>
      <c r="J3" s="18" t="s">
        <v>17</v>
      </c>
    </row>
    <row r="4" spans="1:10" x14ac:dyDescent="0.2">
      <c r="A4" s="10"/>
      <c r="B4" s="74"/>
      <c r="C4" s="66"/>
      <c r="D4" s="1"/>
      <c r="E4" s="12"/>
      <c r="F4" s="38" t="s">
        <v>15</v>
      </c>
      <c r="G4" s="12" t="s">
        <v>19</v>
      </c>
      <c r="H4" s="12"/>
      <c r="I4" s="12" t="s">
        <v>19</v>
      </c>
      <c r="J4" s="1"/>
    </row>
    <row r="5" spans="1:10" ht="13.5" thickBot="1" x14ac:dyDescent="0.25">
      <c r="A5" s="13"/>
      <c r="B5" s="75"/>
      <c r="C5" s="67"/>
      <c r="D5" s="14"/>
      <c r="E5" s="23"/>
      <c r="F5" s="14"/>
      <c r="G5" s="14"/>
      <c r="H5" s="14"/>
      <c r="I5" s="23"/>
      <c r="J5" s="14"/>
    </row>
    <row r="6" spans="1:10" ht="13.5" thickTop="1" x14ac:dyDescent="0.2">
      <c r="A6" s="5"/>
      <c r="B6" s="76"/>
      <c r="C6" s="66"/>
      <c r="D6" s="1"/>
      <c r="E6" s="1"/>
      <c r="F6" s="1"/>
      <c r="G6" s="1"/>
      <c r="H6" s="1"/>
      <c r="I6" s="1"/>
      <c r="J6" s="1"/>
    </row>
    <row r="7" spans="1:10" x14ac:dyDescent="0.2">
      <c r="A7" s="5"/>
      <c r="B7" s="77" t="s">
        <v>20</v>
      </c>
      <c r="C7" s="65"/>
      <c r="D7" s="34"/>
      <c r="E7" s="1"/>
      <c r="F7" s="1"/>
      <c r="G7" s="1"/>
      <c r="H7" s="1"/>
      <c r="I7" s="1"/>
      <c r="J7" s="1"/>
    </row>
    <row r="8" spans="1:10" x14ac:dyDescent="0.2">
      <c r="A8" s="5"/>
      <c r="B8" s="76"/>
      <c r="C8" s="66"/>
      <c r="D8" s="1"/>
      <c r="E8" s="1"/>
      <c r="F8" s="1"/>
      <c r="G8" s="1"/>
      <c r="H8" s="1"/>
      <c r="I8" s="1"/>
      <c r="J8" s="1"/>
    </row>
    <row r="9" spans="1:10" x14ac:dyDescent="0.2">
      <c r="A9" s="5">
        <v>1982</v>
      </c>
      <c r="B9" s="74">
        <v>30288</v>
      </c>
      <c r="C9" s="88">
        <v>0.375</v>
      </c>
      <c r="D9" s="3">
        <v>15</v>
      </c>
      <c r="E9" s="1"/>
      <c r="F9" s="3">
        <v>1</v>
      </c>
      <c r="G9" s="4">
        <v>1</v>
      </c>
      <c r="H9" s="26">
        <v>6</v>
      </c>
      <c r="I9" s="25">
        <f>G9/((SUM($H$9:H9)/12))</f>
        <v>2</v>
      </c>
      <c r="J9" s="2" t="s">
        <v>87</v>
      </c>
    </row>
    <row r="10" spans="1:10" x14ac:dyDescent="0.2">
      <c r="A10" s="5">
        <v>1983</v>
      </c>
      <c r="B10" s="74">
        <v>30321</v>
      </c>
      <c r="C10" s="66"/>
      <c r="D10" s="3">
        <v>1.5</v>
      </c>
      <c r="E10" s="1"/>
      <c r="F10" s="4">
        <v>1</v>
      </c>
      <c r="G10" s="4">
        <v>2</v>
      </c>
      <c r="H10" s="26">
        <v>12</v>
      </c>
      <c r="I10" s="25">
        <f>G10/((SUM($H$9:H10)/12))</f>
        <v>1.3333333333333333</v>
      </c>
      <c r="J10" s="2" t="s">
        <v>86</v>
      </c>
    </row>
    <row r="11" spans="1:10" x14ac:dyDescent="0.2">
      <c r="A11" s="5">
        <v>1984</v>
      </c>
      <c r="B11" s="74"/>
      <c r="C11" s="66"/>
      <c r="D11" s="27" t="s">
        <v>23</v>
      </c>
      <c r="E11" s="1"/>
      <c r="F11" s="4"/>
      <c r="G11" s="4">
        <v>2</v>
      </c>
      <c r="H11" s="26">
        <v>12</v>
      </c>
      <c r="I11" s="25">
        <f>G11/((SUM($H$9:H11)/12))</f>
        <v>0.8</v>
      </c>
      <c r="J11" s="1"/>
    </row>
    <row r="12" spans="1:10" x14ac:dyDescent="0.2">
      <c r="A12" s="5">
        <v>1985</v>
      </c>
      <c r="B12" s="74"/>
      <c r="C12" s="66"/>
      <c r="D12" s="27" t="s">
        <v>23</v>
      </c>
      <c r="E12" s="1"/>
      <c r="F12" s="4"/>
      <c r="G12" s="4">
        <v>2</v>
      </c>
      <c r="H12" s="26">
        <v>12</v>
      </c>
      <c r="I12" s="25">
        <f>G12/((SUM($H$9:H12)/12))</f>
        <v>0.5714285714285714</v>
      </c>
      <c r="J12" s="1"/>
    </row>
    <row r="13" spans="1:10" ht="24" x14ac:dyDescent="0.2">
      <c r="A13" s="5">
        <v>1986</v>
      </c>
      <c r="B13" s="74">
        <v>31430</v>
      </c>
      <c r="C13" s="66" t="s">
        <v>74</v>
      </c>
      <c r="D13" s="3">
        <v>30</v>
      </c>
      <c r="E13" s="3"/>
      <c r="F13" s="1"/>
      <c r="G13" s="4"/>
      <c r="H13" s="26"/>
      <c r="I13" s="4"/>
      <c r="J13" s="2" t="s">
        <v>85</v>
      </c>
    </row>
    <row r="14" spans="1:10" ht="24" x14ac:dyDescent="0.2">
      <c r="A14" s="5"/>
      <c r="B14" s="74">
        <v>31739</v>
      </c>
      <c r="C14" s="66" t="s">
        <v>75</v>
      </c>
      <c r="D14" s="3">
        <v>5</v>
      </c>
      <c r="E14" s="71">
        <v>0.25</v>
      </c>
      <c r="F14" s="4">
        <v>2</v>
      </c>
      <c r="G14" s="4">
        <v>4</v>
      </c>
      <c r="H14" s="26">
        <v>12</v>
      </c>
      <c r="I14" s="25">
        <f>G14/((SUM($H$9:H14)/12))</f>
        <v>0.88888888888888884</v>
      </c>
      <c r="J14" s="2" t="s">
        <v>95</v>
      </c>
    </row>
    <row r="15" spans="1:10" ht="24" x14ac:dyDescent="0.2">
      <c r="A15" s="5">
        <v>1987</v>
      </c>
      <c r="B15" s="82" t="s">
        <v>81</v>
      </c>
      <c r="C15" s="66" t="s">
        <v>76</v>
      </c>
      <c r="D15" s="4"/>
      <c r="E15" s="72">
        <v>0.625</v>
      </c>
      <c r="F15" s="4"/>
      <c r="G15" s="1"/>
      <c r="H15" s="26"/>
      <c r="I15" s="4"/>
      <c r="J15" s="2" t="s">
        <v>83</v>
      </c>
    </row>
    <row r="16" spans="1:10" ht="24" x14ac:dyDescent="0.2">
      <c r="A16" s="5"/>
      <c r="B16" s="74">
        <v>32120</v>
      </c>
      <c r="C16" s="68" t="s">
        <v>77</v>
      </c>
      <c r="D16" s="44">
        <v>1</v>
      </c>
      <c r="E16" s="72">
        <v>0.125</v>
      </c>
      <c r="F16" s="4">
        <v>2</v>
      </c>
      <c r="G16" s="4">
        <v>6</v>
      </c>
      <c r="H16" s="26">
        <v>12</v>
      </c>
      <c r="I16" s="25">
        <f>G16/((SUM($H$9:H16)/12))</f>
        <v>1.0909090909090908</v>
      </c>
      <c r="J16" s="2" t="s">
        <v>84</v>
      </c>
    </row>
    <row r="17" spans="1:10" x14ac:dyDescent="0.2">
      <c r="A17" s="5"/>
      <c r="B17" s="74"/>
      <c r="C17" s="66"/>
      <c r="D17" s="44"/>
      <c r="E17" s="4"/>
      <c r="F17" s="4"/>
      <c r="G17" s="4"/>
      <c r="H17" s="26"/>
      <c r="I17" s="25"/>
      <c r="J17" s="2" t="s">
        <v>94</v>
      </c>
    </row>
    <row r="18" spans="1:10" x14ac:dyDescent="0.2">
      <c r="A18" s="5">
        <v>1988</v>
      </c>
      <c r="B18" s="74"/>
      <c r="C18" s="66"/>
      <c r="D18" s="27" t="s">
        <v>23</v>
      </c>
      <c r="E18" s="4"/>
      <c r="F18" s="1"/>
      <c r="G18" s="4">
        <v>6</v>
      </c>
      <c r="H18" s="26">
        <v>12</v>
      </c>
      <c r="I18" s="25">
        <f>G18/((SUM($H$9:H18)/12))</f>
        <v>0.92307692307692313</v>
      </c>
      <c r="J18" s="1"/>
    </row>
    <row r="19" spans="1:10" x14ac:dyDescent="0.2">
      <c r="A19" s="5">
        <v>1989</v>
      </c>
      <c r="B19" s="74"/>
      <c r="C19" s="66"/>
      <c r="D19" s="27" t="s">
        <v>23</v>
      </c>
      <c r="E19" s="4"/>
      <c r="F19" s="1"/>
      <c r="G19" s="4">
        <v>6</v>
      </c>
      <c r="H19" s="26">
        <v>12</v>
      </c>
      <c r="I19" s="25">
        <f>G19/((SUM($H$9:H19)/12))</f>
        <v>0.8</v>
      </c>
      <c r="J19" s="1"/>
    </row>
    <row r="20" spans="1:10" ht="24" x14ac:dyDescent="0.2">
      <c r="A20" s="5">
        <v>1990</v>
      </c>
      <c r="B20" s="74">
        <v>32882</v>
      </c>
      <c r="C20" s="66" t="s">
        <v>78</v>
      </c>
      <c r="D20" s="4">
        <v>10</v>
      </c>
      <c r="E20" s="72">
        <v>0.18055555555555555</v>
      </c>
      <c r="F20" s="1"/>
      <c r="G20" s="1"/>
      <c r="H20" s="26"/>
      <c r="I20" s="25"/>
      <c r="J20" s="2" t="s">
        <v>88</v>
      </c>
    </row>
    <row r="21" spans="1:10" x14ac:dyDescent="0.2">
      <c r="A21" s="5"/>
      <c r="B21" s="74"/>
      <c r="C21" s="66"/>
      <c r="D21" s="4"/>
      <c r="E21" s="4"/>
      <c r="F21" s="1"/>
      <c r="G21" s="1"/>
      <c r="H21" s="26"/>
      <c r="I21" s="25"/>
      <c r="J21" s="2" t="s">
        <v>93</v>
      </c>
    </row>
    <row r="22" spans="1:10" ht="24" x14ac:dyDescent="0.2">
      <c r="A22" s="42">
        <v>1990</v>
      </c>
      <c r="B22" s="83" t="s">
        <v>82</v>
      </c>
      <c r="C22" s="68" t="s">
        <v>79</v>
      </c>
      <c r="D22" s="3">
        <v>40</v>
      </c>
      <c r="E22" s="4" t="s">
        <v>80</v>
      </c>
      <c r="F22" s="4">
        <v>2</v>
      </c>
      <c r="G22" s="4">
        <v>8</v>
      </c>
      <c r="H22" s="26">
        <v>12</v>
      </c>
      <c r="I22" s="25">
        <f>G22/((SUM($H$9:H22)/12))</f>
        <v>0.94117647058823528</v>
      </c>
      <c r="J22" s="2" t="s">
        <v>89</v>
      </c>
    </row>
    <row r="23" spans="1:10" x14ac:dyDescent="0.2">
      <c r="A23" s="1"/>
      <c r="B23" s="74"/>
      <c r="C23" s="66"/>
      <c r="D23" s="4"/>
      <c r="E23" s="4"/>
      <c r="F23" s="1"/>
      <c r="G23" s="1"/>
      <c r="H23" s="1"/>
      <c r="I23" s="4"/>
      <c r="J23" s="2" t="s">
        <v>92</v>
      </c>
    </row>
    <row r="24" spans="1:10" x14ac:dyDescent="0.2">
      <c r="A24" s="1"/>
      <c r="B24" s="74"/>
      <c r="C24" s="66"/>
      <c r="D24" s="4"/>
      <c r="E24" s="4"/>
      <c r="F24" s="1"/>
      <c r="G24" s="1"/>
      <c r="H24" s="1"/>
      <c r="I24" s="4"/>
      <c r="J24" s="40" t="s">
        <v>91</v>
      </c>
    </row>
    <row r="25" spans="1:10" x14ac:dyDescent="0.2">
      <c r="A25" s="5">
        <v>1991</v>
      </c>
      <c r="B25" s="74">
        <v>33332</v>
      </c>
      <c r="C25" s="88">
        <v>0.27083333333333331</v>
      </c>
      <c r="D25" s="3">
        <v>12</v>
      </c>
      <c r="E25" s="72">
        <v>0.59375</v>
      </c>
      <c r="F25" s="4">
        <v>1</v>
      </c>
      <c r="G25" s="4">
        <v>9</v>
      </c>
      <c r="H25" s="26">
        <v>12</v>
      </c>
      <c r="I25" s="25">
        <f>G25/((SUM($H$9:H25)/12))</f>
        <v>0.94736842105263153</v>
      </c>
      <c r="J25" s="2" t="s">
        <v>41</v>
      </c>
    </row>
    <row r="26" spans="1:10" x14ac:dyDescent="0.2">
      <c r="A26" s="5"/>
      <c r="B26" s="74"/>
      <c r="C26" s="66"/>
      <c r="D26" s="3"/>
      <c r="E26" s="4"/>
      <c r="F26" s="4"/>
      <c r="G26" s="4"/>
      <c r="H26" s="26"/>
      <c r="I26" s="25"/>
      <c r="J26" s="2" t="s">
        <v>90</v>
      </c>
    </row>
    <row r="27" spans="1:10" x14ac:dyDescent="0.2">
      <c r="A27" s="5">
        <v>1992</v>
      </c>
      <c r="B27" s="74"/>
      <c r="C27" s="66"/>
      <c r="D27" s="27" t="s">
        <v>23</v>
      </c>
      <c r="E27" s="4"/>
      <c r="F27" s="1"/>
      <c r="G27" s="4">
        <v>9</v>
      </c>
      <c r="H27" s="26">
        <v>12</v>
      </c>
      <c r="I27" s="25">
        <f>G27/((SUM($H$9:H27)/12))</f>
        <v>0.8571428571428571</v>
      </c>
      <c r="J27" s="2"/>
    </row>
    <row r="28" spans="1:10" x14ac:dyDescent="0.2">
      <c r="A28" s="5"/>
      <c r="B28" s="74"/>
      <c r="C28" s="68"/>
      <c r="D28" s="3"/>
      <c r="E28" s="3"/>
      <c r="F28" s="4"/>
      <c r="G28" s="4"/>
      <c r="H28" s="26"/>
      <c r="I28" s="25"/>
      <c r="J28" s="51"/>
    </row>
    <row r="29" spans="1:10" x14ac:dyDescent="0.2">
      <c r="A29" s="5">
        <v>1993</v>
      </c>
      <c r="B29" s="74"/>
      <c r="C29" s="66"/>
      <c r="D29" s="27" t="s">
        <v>23</v>
      </c>
      <c r="E29" s="4"/>
      <c r="F29" s="4"/>
      <c r="G29" s="4">
        <v>9</v>
      </c>
      <c r="H29" s="26">
        <v>12</v>
      </c>
      <c r="I29" s="25">
        <f>G29/((SUM($H$9:H29)/12))</f>
        <v>0.78260869565217395</v>
      </c>
      <c r="J29" s="52"/>
    </row>
    <row r="30" spans="1:10" x14ac:dyDescent="0.2">
      <c r="A30" s="5"/>
      <c r="B30" s="74"/>
      <c r="C30" s="66"/>
      <c r="D30" s="27"/>
      <c r="E30" s="4"/>
      <c r="F30" s="4"/>
      <c r="G30" s="4"/>
      <c r="H30" s="26"/>
      <c r="I30" s="25"/>
      <c r="J30" s="2"/>
    </row>
    <row r="31" spans="1:10" x14ac:dyDescent="0.2">
      <c r="A31" s="35"/>
      <c r="B31" s="78" t="s">
        <v>73</v>
      </c>
      <c r="C31" s="65"/>
      <c r="D31" s="37"/>
      <c r="E31" s="18"/>
      <c r="F31" s="4"/>
      <c r="G31" s="4"/>
      <c r="H31" s="26"/>
      <c r="I31" s="25"/>
      <c r="J31" s="2"/>
    </row>
    <row r="32" spans="1:10" x14ac:dyDescent="0.2">
      <c r="A32" s="5"/>
      <c r="B32" s="74"/>
      <c r="C32" s="66"/>
      <c r="D32" s="4"/>
      <c r="E32" s="4"/>
      <c r="F32" s="1"/>
      <c r="G32" s="1"/>
      <c r="H32" s="1"/>
      <c r="I32" s="4"/>
      <c r="J32" s="2"/>
    </row>
    <row r="33" spans="1:10" x14ac:dyDescent="0.2">
      <c r="A33" s="5">
        <v>1994</v>
      </c>
      <c r="B33" s="74"/>
      <c r="C33" s="66"/>
      <c r="D33" s="27" t="s">
        <v>23</v>
      </c>
      <c r="E33" s="4"/>
      <c r="F33" s="1"/>
      <c r="G33" s="4">
        <v>9</v>
      </c>
      <c r="H33" s="26">
        <v>12</v>
      </c>
      <c r="I33" s="25">
        <f>G33/((SUM($H$9:H33)/12))</f>
        <v>0.72</v>
      </c>
      <c r="J33" s="1"/>
    </row>
    <row r="34" spans="1:10" x14ac:dyDescent="0.2">
      <c r="A34" s="5">
        <v>1995</v>
      </c>
      <c r="B34" s="74"/>
      <c r="C34" s="66"/>
      <c r="D34" s="27" t="s">
        <v>23</v>
      </c>
      <c r="E34" s="4"/>
      <c r="F34" s="1"/>
      <c r="G34" s="4">
        <v>9</v>
      </c>
      <c r="H34" s="26">
        <v>12</v>
      </c>
      <c r="I34" s="25">
        <f>G34/((SUM($H$9:H34)/12))</f>
        <v>0.66666666666666663</v>
      </c>
      <c r="J34" s="1"/>
    </row>
    <row r="35" spans="1:10" x14ac:dyDescent="0.2">
      <c r="A35" s="5">
        <v>1996</v>
      </c>
      <c r="B35" s="74"/>
      <c r="C35" s="66"/>
      <c r="D35" s="27" t="s">
        <v>23</v>
      </c>
      <c r="E35" s="4"/>
      <c r="F35" s="1"/>
      <c r="G35" s="4">
        <v>9</v>
      </c>
      <c r="H35" s="26">
        <v>12</v>
      </c>
      <c r="I35" s="25">
        <f>G35/((SUM($H$9:H35)/12))</f>
        <v>0.62068965517241381</v>
      </c>
      <c r="J35" s="1"/>
    </row>
    <row r="36" spans="1:10" x14ac:dyDescent="0.2">
      <c r="A36" s="4">
        <v>1997</v>
      </c>
      <c r="B36" s="74"/>
      <c r="C36" s="66"/>
      <c r="D36" s="27" t="s">
        <v>23</v>
      </c>
      <c r="E36" s="4"/>
      <c r="F36" s="1"/>
      <c r="G36" s="4">
        <v>9</v>
      </c>
      <c r="H36" s="44">
        <v>12</v>
      </c>
      <c r="I36" s="25">
        <f>G36/((SUM($H$9:H36)/12))</f>
        <v>0.58064516129032262</v>
      </c>
      <c r="J36" s="1"/>
    </row>
    <row r="37" spans="1:10" x14ac:dyDescent="0.2">
      <c r="A37" s="5">
        <v>1998</v>
      </c>
      <c r="B37" s="74"/>
      <c r="C37" s="66"/>
      <c r="D37" s="27" t="s">
        <v>23</v>
      </c>
      <c r="E37" s="1"/>
      <c r="F37" s="1"/>
      <c r="G37" s="4">
        <v>9</v>
      </c>
      <c r="H37" s="44">
        <v>12</v>
      </c>
      <c r="I37" s="25">
        <f>G37/((SUM($H$9:H37)/12))</f>
        <v>0.54545454545454541</v>
      </c>
      <c r="J37" s="1"/>
    </row>
    <row r="38" spans="1:10" x14ac:dyDescent="0.2">
      <c r="A38" s="5">
        <v>1999</v>
      </c>
      <c r="B38" s="74"/>
      <c r="C38" s="66"/>
      <c r="D38" s="27" t="s">
        <v>23</v>
      </c>
      <c r="E38" s="1"/>
      <c r="F38" s="1"/>
      <c r="G38" s="4">
        <v>9</v>
      </c>
      <c r="H38" s="44">
        <v>12</v>
      </c>
      <c r="I38" s="25">
        <f>G38/((SUM($H$9:H38)/12))</f>
        <v>0.51428571428571423</v>
      </c>
      <c r="J38" s="1"/>
    </row>
    <row r="39" spans="1:10" x14ac:dyDescent="0.2">
      <c r="A39" s="5">
        <v>2000</v>
      </c>
      <c r="B39" s="74"/>
      <c r="C39" s="66"/>
      <c r="D39" s="27" t="s">
        <v>23</v>
      </c>
      <c r="E39" s="1"/>
      <c r="F39" s="1"/>
      <c r="G39" s="4">
        <v>9</v>
      </c>
      <c r="H39" s="44">
        <v>12</v>
      </c>
      <c r="I39" s="25">
        <f>G39/((SUM($H$9:H39)/12))</f>
        <v>0.48648648648648651</v>
      </c>
      <c r="J39" s="1"/>
    </row>
    <row r="40" spans="1:10" ht="13.5" thickBot="1" x14ac:dyDescent="0.25">
      <c r="A40" s="46">
        <v>2001</v>
      </c>
      <c r="B40" s="79"/>
      <c r="C40" s="69"/>
      <c r="D40" s="49" t="s">
        <v>23</v>
      </c>
      <c r="E40" s="7"/>
      <c r="F40" s="7"/>
      <c r="G40" s="21">
        <v>9</v>
      </c>
      <c r="H40" s="44">
        <v>12</v>
      </c>
      <c r="I40" s="25">
        <f>G40/((SUM($H$9:H40)/12))</f>
        <v>0.46153846153846156</v>
      </c>
      <c r="J40" s="1"/>
    </row>
    <row r="41" spans="1:10" ht="13.5" thickBot="1" x14ac:dyDescent="0.25">
      <c r="A41" s="6"/>
      <c r="B41" s="80"/>
      <c r="C41" s="69"/>
      <c r="D41" s="6"/>
      <c r="E41" s="7"/>
      <c r="F41" s="7"/>
      <c r="G41" s="7"/>
      <c r="H41" s="48"/>
      <c r="I41" s="60"/>
      <c r="J41" s="7"/>
    </row>
  </sheetData>
  <phoneticPr fontId="0" type="noConversion"/>
  <printOptions gridLines="1" gridLinesSet="0"/>
  <pageMargins left="0.25" right="0.25" top="0.5" bottom="0.5" header="0.5" footer="0.5"/>
  <pageSetup scale="70" orientation="landscape" horizontalDpi="4294967293" r:id="rId1"/>
  <headerFooter alignWithMargins="0">
    <oddHeader>&amp;C&amp;"Arial,Bold"LOTT COMBINED SEWER OVERFLOW EVENTS
1982 THROUGH 2001</oddHeader>
    <oddFooter>&amp;L&amp;D&amp;R&amp;F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1" workbookViewId="0">
      <selection activeCell="J24" sqref="J24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00.5703125" customWidth="1"/>
  </cols>
  <sheetData>
    <row r="1" spans="1:10" ht="13.5" thickBot="1" x14ac:dyDescent="0.25">
      <c r="A1" s="58" t="s">
        <v>2</v>
      </c>
      <c r="B1" s="73"/>
      <c r="C1" s="64"/>
      <c r="D1" s="53"/>
      <c r="E1" s="53"/>
      <c r="F1" s="53"/>
      <c r="G1" s="53"/>
      <c r="H1" s="53"/>
      <c r="I1" s="53"/>
      <c r="J1" s="53"/>
    </row>
    <row r="2" spans="1:10" ht="13.5" thickTop="1" x14ac:dyDescent="0.2">
      <c r="A2" s="84" t="s">
        <v>3</v>
      </c>
      <c r="B2" s="85" t="s">
        <v>4</v>
      </c>
      <c r="C2" s="62" t="s">
        <v>5</v>
      </c>
      <c r="D2" s="9" t="s">
        <v>6</v>
      </c>
      <c r="E2" s="9" t="s">
        <v>12</v>
      </c>
      <c r="F2" s="8" t="s">
        <v>7</v>
      </c>
      <c r="G2" s="9" t="s">
        <v>7</v>
      </c>
      <c r="H2" s="9" t="s">
        <v>8</v>
      </c>
      <c r="I2" s="39" t="s">
        <v>9</v>
      </c>
      <c r="J2" s="17"/>
    </row>
    <row r="3" spans="1:10" x14ac:dyDescent="0.2">
      <c r="A3" s="86"/>
      <c r="B3" s="87" t="s">
        <v>10</v>
      </c>
      <c r="C3" s="63" t="s">
        <v>10</v>
      </c>
      <c r="D3" s="12" t="s">
        <v>11</v>
      </c>
      <c r="E3" s="12" t="s">
        <v>18</v>
      </c>
      <c r="F3" s="11" t="s">
        <v>13</v>
      </c>
      <c r="G3" s="12" t="s">
        <v>14</v>
      </c>
      <c r="H3" s="12" t="s">
        <v>15</v>
      </c>
      <c r="I3" s="12" t="s">
        <v>16</v>
      </c>
      <c r="J3" s="18" t="s">
        <v>17</v>
      </c>
    </row>
    <row r="4" spans="1:10" x14ac:dyDescent="0.2">
      <c r="A4" s="10"/>
      <c r="B4" s="74"/>
      <c r="C4" s="66"/>
      <c r="D4" s="1"/>
      <c r="E4" s="12"/>
      <c r="F4" s="38" t="s">
        <v>15</v>
      </c>
      <c r="G4" s="12" t="s">
        <v>19</v>
      </c>
      <c r="H4" s="12"/>
      <c r="I4" s="12" t="s">
        <v>19</v>
      </c>
      <c r="J4" s="1"/>
    </row>
    <row r="5" spans="1:10" ht="13.5" thickBot="1" x14ac:dyDescent="0.25">
      <c r="A5" s="13"/>
      <c r="B5" s="75"/>
      <c r="C5" s="67"/>
      <c r="D5" s="14"/>
      <c r="E5" s="23"/>
      <c r="F5" s="14"/>
      <c r="G5" s="14"/>
      <c r="H5" s="14"/>
      <c r="I5" s="23"/>
      <c r="J5" s="14"/>
    </row>
    <row r="6" spans="1:10" ht="13.5" thickTop="1" x14ac:dyDescent="0.2">
      <c r="A6" s="5"/>
      <c r="B6" s="76"/>
      <c r="C6" s="66"/>
      <c r="D6" s="1"/>
      <c r="E6" s="1"/>
      <c r="F6" s="1"/>
      <c r="G6" s="1"/>
      <c r="H6" s="1"/>
      <c r="I6" s="1"/>
      <c r="J6" s="1"/>
    </row>
    <row r="7" spans="1:10" x14ac:dyDescent="0.2">
      <c r="A7" s="5"/>
      <c r="B7" s="77" t="s">
        <v>20</v>
      </c>
      <c r="C7" s="65"/>
      <c r="D7" s="34"/>
      <c r="E7" s="1"/>
      <c r="F7" s="1"/>
      <c r="G7" s="1"/>
      <c r="H7" s="1"/>
      <c r="I7" s="1"/>
      <c r="J7" s="1"/>
    </row>
    <row r="8" spans="1:10" x14ac:dyDescent="0.2">
      <c r="A8" s="5"/>
      <c r="B8" s="76"/>
      <c r="C8" s="66"/>
      <c r="D8" s="1"/>
      <c r="E8" s="1"/>
      <c r="F8" s="1"/>
      <c r="G8" s="1"/>
      <c r="H8" s="1"/>
      <c r="I8" s="1"/>
      <c r="J8" s="1"/>
    </row>
    <row r="9" spans="1:10" x14ac:dyDescent="0.2">
      <c r="A9" s="5">
        <v>1982</v>
      </c>
      <c r="B9" s="74">
        <v>30288</v>
      </c>
      <c r="C9" s="88">
        <v>0.375</v>
      </c>
      <c r="D9" s="3">
        <v>15</v>
      </c>
      <c r="E9" s="1"/>
      <c r="F9" s="3">
        <v>1</v>
      </c>
      <c r="G9" s="4">
        <v>1</v>
      </c>
      <c r="H9" s="89">
        <v>6</v>
      </c>
      <c r="I9" s="25">
        <f>G9/((SUM($H$9:H9)/12))</f>
        <v>2</v>
      </c>
      <c r="J9" s="2" t="s">
        <v>87</v>
      </c>
    </row>
    <row r="10" spans="1:10" x14ac:dyDescent="0.2">
      <c r="A10" s="5">
        <v>1983</v>
      </c>
      <c r="B10" s="74">
        <v>30321</v>
      </c>
      <c r="C10" s="66"/>
      <c r="D10" s="3">
        <v>1.5</v>
      </c>
      <c r="E10" s="1"/>
      <c r="F10" s="4">
        <v>1</v>
      </c>
      <c r="G10" s="4">
        <v>2</v>
      </c>
      <c r="H10" s="89">
        <v>12</v>
      </c>
      <c r="I10" s="25">
        <f>G10/((SUM($H$9:H10)/12))</f>
        <v>1.3333333333333333</v>
      </c>
      <c r="J10" s="2" t="s">
        <v>86</v>
      </c>
    </row>
    <row r="11" spans="1:10" x14ac:dyDescent="0.2">
      <c r="A11" s="5">
        <v>1984</v>
      </c>
      <c r="B11" s="74"/>
      <c r="C11" s="66"/>
      <c r="D11" s="27" t="s">
        <v>23</v>
      </c>
      <c r="E11" s="1"/>
      <c r="F11" s="4"/>
      <c r="G11" s="4">
        <v>2</v>
      </c>
      <c r="H11" s="89">
        <v>12</v>
      </c>
      <c r="I11" s="25">
        <f>G11/((SUM($H$9:H11)/12))</f>
        <v>0.8</v>
      </c>
      <c r="J11" s="1"/>
    </row>
    <row r="12" spans="1:10" x14ac:dyDescent="0.2">
      <c r="A12" s="5">
        <v>1985</v>
      </c>
      <c r="B12" s="74"/>
      <c r="C12" s="66"/>
      <c r="D12" s="27" t="s">
        <v>23</v>
      </c>
      <c r="E12" s="1"/>
      <c r="F12" s="4"/>
      <c r="G12" s="4">
        <v>2</v>
      </c>
      <c r="H12" s="89">
        <v>12</v>
      </c>
      <c r="I12" s="25">
        <f>G12/((SUM($H$9:H12)/12))</f>
        <v>0.5714285714285714</v>
      </c>
      <c r="J12" s="1"/>
    </row>
    <row r="13" spans="1:10" ht="24" x14ac:dyDescent="0.2">
      <c r="A13" s="5">
        <v>1986</v>
      </c>
      <c r="B13" s="74">
        <v>31430</v>
      </c>
      <c r="C13" s="66" t="s">
        <v>74</v>
      </c>
      <c r="D13" s="3">
        <v>30</v>
      </c>
      <c r="E13" s="3"/>
      <c r="F13" s="1"/>
      <c r="G13" s="4"/>
      <c r="H13" s="89"/>
      <c r="I13" s="4"/>
      <c r="J13" s="2" t="s">
        <v>85</v>
      </c>
    </row>
    <row r="14" spans="1:10" ht="24" x14ac:dyDescent="0.2">
      <c r="A14" s="5"/>
      <c r="B14" s="74">
        <v>31739</v>
      </c>
      <c r="C14" s="66" t="s">
        <v>75</v>
      </c>
      <c r="D14" s="3">
        <v>5</v>
      </c>
      <c r="E14" s="71">
        <v>0.25</v>
      </c>
      <c r="F14" s="4">
        <v>2</v>
      </c>
      <c r="G14" s="4">
        <v>4</v>
      </c>
      <c r="H14" s="89">
        <v>12</v>
      </c>
      <c r="I14" s="25">
        <f>G14/((SUM($H$9:H14)/12))</f>
        <v>0.88888888888888884</v>
      </c>
      <c r="J14" s="2" t="s">
        <v>95</v>
      </c>
    </row>
    <row r="15" spans="1:10" ht="24" x14ac:dyDescent="0.2">
      <c r="A15" s="5">
        <v>1987</v>
      </c>
      <c r="B15" s="82" t="s">
        <v>81</v>
      </c>
      <c r="C15" s="66" t="s">
        <v>76</v>
      </c>
      <c r="D15" s="4"/>
      <c r="E15" s="72">
        <v>0.625</v>
      </c>
      <c r="F15" s="4"/>
      <c r="G15" s="1"/>
      <c r="H15" s="89"/>
      <c r="I15" s="4"/>
      <c r="J15" s="2" t="s">
        <v>83</v>
      </c>
    </row>
    <row r="16" spans="1:10" ht="24" x14ac:dyDescent="0.2">
      <c r="A16" s="5"/>
      <c r="B16" s="74">
        <v>32120</v>
      </c>
      <c r="C16" s="68" t="s">
        <v>77</v>
      </c>
      <c r="D16" s="44">
        <v>1</v>
      </c>
      <c r="E16" s="72">
        <v>0.125</v>
      </c>
      <c r="F16" s="4">
        <v>2</v>
      </c>
      <c r="G16" s="4">
        <v>6</v>
      </c>
      <c r="H16" s="89">
        <v>12</v>
      </c>
      <c r="I16" s="25">
        <f>G16/((SUM($H$9:H16)/12))</f>
        <v>1.0909090909090908</v>
      </c>
      <c r="J16" s="2" t="s">
        <v>84</v>
      </c>
    </row>
    <row r="17" spans="1:10" x14ac:dyDescent="0.2">
      <c r="A17" s="5"/>
      <c r="B17" s="74"/>
      <c r="C17" s="66"/>
      <c r="D17" s="44"/>
      <c r="E17" s="4"/>
      <c r="F17" s="4"/>
      <c r="G17" s="4"/>
      <c r="H17" s="89"/>
      <c r="I17" s="25"/>
      <c r="J17" s="2" t="s">
        <v>94</v>
      </c>
    </row>
    <row r="18" spans="1:10" x14ac:dyDescent="0.2">
      <c r="A18" s="5">
        <v>1988</v>
      </c>
      <c r="B18" s="74"/>
      <c r="C18" s="66"/>
      <c r="D18" s="27" t="s">
        <v>23</v>
      </c>
      <c r="E18" s="4"/>
      <c r="F18" s="1"/>
      <c r="G18" s="4">
        <v>6</v>
      </c>
      <c r="H18" s="89">
        <v>12</v>
      </c>
      <c r="I18" s="25">
        <f>G18/((SUM($H$9:H18)/12))</f>
        <v>0.92307692307692313</v>
      </c>
      <c r="J18" s="1"/>
    </row>
    <row r="19" spans="1:10" x14ac:dyDescent="0.2">
      <c r="A19" s="5">
        <v>1989</v>
      </c>
      <c r="B19" s="74"/>
      <c r="C19" s="66"/>
      <c r="D19" s="27" t="s">
        <v>23</v>
      </c>
      <c r="E19" s="4"/>
      <c r="F19" s="1"/>
      <c r="G19" s="4">
        <v>6</v>
      </c>
      <c r="H19" s="89">
        <v>12</v>
      </c>
      <c r="I19" s="25">
        <f>G19/((SUM($H$9:H19)/12))</f>
        <v>0.8</v>
      </c>
      <c r="J19" s="1"/>
    </row>
    <row r="20" spans="1:10" ht="24" x14ac:dyDescent="0.2">
      <c r="A20" s="5">
        <v>1990</v>
      </c>
      <c r="B20" s="74">
        <v>32882</v>
      </c>
      <c r="C20" s="66" t="s">
        <v>78</v>
      </c>
      <c r="D20" s="4">
        <v>10</v>
      </c>
      <c r="E20" s="72">
        <v>0.18055555555555555</v>
      </c>
      <c r="F20" s="1"/>
      <c r="G20" s="1"/>
      <c r="H20" s="89"/>
      <c r="I20" s="25"/>
      <c r="J20" s="2" t="s">
        <v>88</v>
      </c>
    </row>
    <row r="21" spans="1:10" x14ac:dyDescent="0.2">
      <c r="A21" s="5"/>
      <c r="B21" s="74"/>
      <c r="C21" s="66"/>
      <c r="D21" s="4"/>
      <c r="E21" s="4"/>
      <c r="F21" s="1"/>
      <c r="G21" s="1"/>
      <c r="H21" s="89"/>
      <c r="I21" s="25"/>
      <c r="J21" s="2" t="s">
        <v>93</v>
      </c>
    </row>
    <row r="22" spans="1:10" ht="24" x14ac:dyDescent="0.2">
      <c r="A22" s="42">
        <v>1990</v>
      </c>
      <c r="B22" s="83" t="s">
        <v>82</v>
      </c>
      <c r="C22" s="68" t="s">
        <v>79</v>
      </c>
      <c r="D22" s="3">
        <v>40</v>
      </c>
      <c r="E22" s="4" t="s">
        <v>80</v>
      </c>
      <c r="F22" s="4">
        <v>2</v>
      </c>
      <c r="G22" s="4">
        <v>8</v>
      </c>
      <c r="H22" s="89">
        <v>12</v>
      </c>
      <c r="I22" s="25">
        <f>G22/((SUM($H$9:H22)/12))</f>
        <v>0.94117647058823528</v>
      </c>
      <c r="J22" s="2" t="s">
        <v>89</v>
      </c>
    </row>
    <row r="23" spans="1:10" x14ac:dyDescent="0.2">
      <c r="A23" s="1"/>
      <c r="B23" s="74"/>
      <c r="C23" s="66"/>
      <c r="D23" s="4"/>
      <c r="E23" s="4"/>
      <c r="F23" s="1"/>
      <c r="G23" s="1"/>
      <c r="H23" s="1"/>
      <c r="I23" s="4"/>
      <c r="J23" s="2" t="s">
        <v>92</v>
      </c>
    </row>
    <row r="24" spans="1:10" x14ac:dyDescent="0.2">
      <c r="A24" s="1"/>
      <c r="B24" s="74"/>
      <c r="C24" s="66"/>
      <c r="D24" s="4"/>
      <c r="E24" s="4"/>
      <c r="F24" s="1"/>
      <c r="G24" s="1"/>
      <c r="H24" s="1"/>
      <c r="I24" s="4"/>
      <c r="J24" s="40" t="s">
        <v>91</v>
      </c>
    </row>
    <row r="25" spans="1:10" x14ac:dyDescent="0.2">
      <c r="A25" s="5">
        <v>1991</v>
      </c>
      <c r="B25" s="74">
        <v>33332</v>
      </c>
      <c r="C25" s="88">
        <v>0.27083333333333331</v>
      </c>
      <c r="D25" s="3">
        <v>12</v>
      </c>
      <c r="E25" s="72">
        <v>0.59375</v>
      </c>
      <c r="F25" s="4">
        <v>1</v>
      </c>
      <c r="G25" s="4">
        <v>9</v>
      </c>
      <c r="H25" s="89">
        <v>12</v>
      </c>
      <c r="I25" s="25">
        <f>G25/((SUM($H$9:H25)/12))</f>
        <v>0.94736842105263153</v>
      </c>
      <c r="J25" s="2" t="s">
        <v>41</v>
      </c>
    </row>
    <row r="26" spans="1:10" x14ac:dyDescent="0.2">
      <c r="A26" s="5"/>
      <c r="B26" s="74"/>
      <c r="C26" s="66"/>
      <c r="D26" s="3"/>
      <c r="E26" s="4"/>
      <c r="F26" s="4"/>
      <c r="G26" s="4"/>
      <c r="H26" s="89"/>
      <c r="I26" s="25"/>
      <c r="J26" s="2" t="s">
        <v>90</v>
      </c>
    </row>
    <row r="27" spans="1:10" x14ac:dyDescent="0.2">
      <c r="A27" s="5">
        <v>1992</v>
      </c>
      <c r="B27" s="74"/>
      <c r="C27" s="66"/>
      <c r="D27" s="27" t="s">
        <v>23</v>
      </c>
      <c r="E27" s="4"/>
      <c r="F27" s="1"/>
      <c r="G27" s="4">
        <v>9</v>
      </c>
      <c r="H27" s="89">
        <v>12</v>
      </c>
      <c r="I27" s="25">
        <f>G27/((SUM($H$9:H27)/12))</f>
        <v>0.8571428571428571</v>
      </c>
      <c r="J27" s="2"/>
    </row>
    <row r="28" spans="1:10" x14ac:dyDescent="0.2">
      <c r="A28" s="5"/>
      <c r="B28" s="74"/>
      <c r="C28" s="68"/>
      <c r="D28" s="3"/>
      <c r="E28" s="3"/>
      <c r="F28" s="4"/>
      <c r="G28" s="4"/>
      <c r="H28" s="89"/>
      <c r="I28" s="25"/>
      <c r="J28" s="51"/>
    </row>
    <row r="29" spans="1:10" x14ac:dyDescent="0.2">
      <c r="A29" s="5">
        <v>1993</v>
      </c>
      <c r="B29" s="74"/>
      <c r="C29" s="66"/>
      <c r="D29" s="27" t="s">
        <v>23</v>
      </c>
      <c r="E29" s="4"/>
      <c r="F29" s="4"/>
      <c r="G29" s="4">
        <v>9</v>
      </c>
      <c r="H29" s="89">
        <v>12</v>
      </c>
      <c r="I29" s="25">
        <f>G29/((SUM($H$9:H29)/12))</f>
        <v>0.78260869565217395</v>
      </c>
      <c r="J29" s="52"/>
    </row>
    <row r="30" spans="1:10" x14ac:dyDescent="0.2">
      <c r="A30" s="5"/>
      <c r="B30" s="74"/>
      <c r="C30" s="66"/>
      <c r="D30" s="27"/>
      <c r="E30" s="4"/>
      <c r="F30" s="4"/>
      <c r="G30" s="4"/>
      <c r="H30" s="89"/>
      <c r="I30" s="25"/>
      <c r="J30" s="2"/>
    </row>
    <row r="31" spans="1:10" x14ac:dyDescent="0.2">
      <c r="A31" s="35"/>
      <c r="B31" s="78" t="s">
        <v>73</v>
      </c>
      <c r="C31" s="65"/>
      <c r="D31" s="37"/>
      <c r="E31" s="18"/>
      <c r="F31" s="4"/>
      <c r="G31" s="4"/>
      <c r="H31" s="89"/>
      <c r="I31" s="25"/>
      <c r="J31" s="2"/>
    </row>
    <row r="32" spans="1:10" x14ac:dyDescent="0.2">
      <c r="A32" s="5"/>
      <c r="B32" s="74"/>
      <c r="C32" s="66"/>
      <c r="D32" s="4"/>
      <c r="E32" s="4"/>
      <c r="F32" s="1"/>
      <c r="G32" s="1"/>
      <c r="H32" s="1"/>
      <c r="I32" s="4"/>
      <c r="J32" s="2"/>
    </row>
    <row r="33" spans="1:10" x14ac:dyDescent="0.2">
      <c r="A33" s="5">
        <v>1994</v>
      </c>
      <c r="B33" s="74"/>
      <c r="C33" s="66"/>
      <c r="D33" s="27" t="s">
        <v>23</v>
      </c>
      <c r="E33" s="4"/>
      <c r="F33" s="1"/>
      <c r="G33" s="4">
        <v>9</v>
      </c>
      <c r="H33" s="89">
        <v>12</v>
      </c>
      <c r="I33" s="25">
        <f>G33/((SUM($H$9:H33)/12))</f>
        <v>0.72</v>
      </c>
      <c r="J33" s="1"/>
    </row>
    <row r="34" spans="1:10" x14ac:dyDescent="0.2">
      <c r="A34" s="5">
        <v>1995</v>
      </c>
      <c r="B34" s="74"/>
      <c r="C34" s="66"/>
      <c r="D34" s="27" t="s">
        <v>23</v>
      </c>
      <c r="E34" s="4"/>
      <c r="F34" s="1"/>
      <c r="G34" s="4">
        <v>9</v>
      </c>
      <c r="H34" s="89">
        <v>12</v>
      </c>
      <c r="I34" s="25">
        <f>G34/((SUM($H$9:H34)/12))</f>
        <v>0.66666666666666663</v>
      </c>
      <c r="J34" s="1"/>
    </row>
    <row r="35" spans="1:10" x14ac:dyDescent="0.2">
      <c r="A35" s="5">
        <v>1996</v>
      </c>
      <c r="B35" s="74"/>
      <c r="C35" s="66"/>
      <c r="D35" s="27" t="s">
        <v>23</v>
      </c>
      <c r="E35" s="4"/>
      <c r="F35" s="1"/>
      <c r="G35" s="4">
        <v>9</v>
      </c>
      <c r="H35" s="89">
        <v>12</v>
      </c>
      <c r="I35" s="25">
        <f>G35/((SUM($H$9:H35)/12))</f>
        <v>0.62068965517241381</v>
      </c>
      <c r="J35" s="1"/>
    </row>
    <row r="36" spans="1:10" x14ac:dyDescent="0.2">
      <c r="A36" s="4">
        <v>1997</v>
      </c>
      <c r="B36" s="74"/>
      <c r="C36" s="66"/>
      <c r="D36" s="27" t="s">
        <v>23</v>
      </c>
      <c r="E36" s="4"/>
      <c r="F36" s="1"/>
      <c r="G36" s="4">
        <v>9</v>
      </c>
      <c r="H36" s="44">
        <v>12</v>
      </c>
      <c r="I36" s="25">
        <f>G36/((SUM($H$9:H36)/12))</f>
        <v>0.58064516129032262</v>
      </c>
      <c r="J36" s="1"/>
    </row>
    <row r="37" spans="1:10" x14ac:dyDescent="0.2">
      <c r="A37" s="5">
        <v>1998</v>
      </c>
      <c r="B37" s="74"/>
      <c r="C37" s="66"/>
      <c r="D37" s="27" t="s">
        <v>23</v>
      </c>
      <c r="E37" s="1"/>
      <c r="F37" s="1"/>
      <c r="G37" s="4">
        <v>9</v>
      </c>
      <c r="H37" s="44">
        <v>12</v>
      </c>
      <c r="I37" s="25">
        <f>G37/((SUM($H$9:H37)/12))</f>
        <v>0.54545454545454541</v>
      </c>
      <c r="J37" s="1"/>
    </row>
    <row r="38" spans="1:10" x14ac:dyDescent="0.2">
      <c r="A38" s="5">
        <v>1999</v>
      </c>
      <c r="B38" s="74"/>
      <c r="C38" s="66"/>
      <c r="D38" s="27" t="s">
        <v>23</v>
      </c>
      <c r="E38" s="1"/>
      <c r="F38" s="1"/>
      <c r="G38" s="4">
        <v>9</v>
      </c>
      <c r="H38" s="44">
        <v>12</v>
      </c>
      <c r="I38" s="25">
        <f>G38/((SUM($H$9:H38)/12))</f>
        <v>0.51428571428571423</v>
      </c>
      <c r="J38" s="1"/>
    </row>
    <row r="39" spans="1:10" x14ac:dyDescent="0.2">
      <c r="A39" s="5">
        <v>2000</v>
      </c>
      <c r="B39" s="74"/>
      <c r="C39" s="66"/>
      <c r="D39" s="27" t="s">
        <v>23</v>
      </c>
      <c r="E39" s="1"/>
      <c r="F39" s="1"/>
      <c r="G39" s="4">
        <v>9</v>
      </c>
      <c r="H39" s="44">
        <v>12</v>
      </c>
      <c r="I39" s="25">
        <f>G39/((SUM($H$9:H39)/12))</f>
        <v>0.48648648648648651</v>
      </c>
      <c r="J39" s="1"/>
    </row>
    <row r="40" spans="1:10" x14ac:dyDescent="0.2">
      <c r="A40" s="5">
        <v>2001</v>
      </c>
      <c r="B40" s="74"/>
      <c r="C40" s="66"/>
      <c r="D40" s="27" t="s">
        <v>23</v>
      </c>
      <c r="E40" s="1"/>
      <c r="F40" s="1"/>
      <c r="G40" s="4">
        <v>9</v>
      </c>
      <c r="H40" s="44">
        <v>12</v>
      </c>
      <c r="I40" s="25">
        <f>G40/((SUM($H$9:H40)/12))</f>
        <v>0.46153846153846156</v>
      </c>
      <c r="J40" s="1"/>
    </row>
    <row r="41" spans="1:10" ht="13.5" thickBot="1" x14ac:dyDescent="0.25">
      <c r="A41" s="46">
        <v>2002</v>
      </c>
      <c r="B41" s="79"/>
      <c r="C41" s="69"/>
      <c r="D41" s="49" t="s">
        <v>23</v>
      </c>
      <c r="E41" s="7"/>
      <c r="F41" s="7"/>
      <c r="G41" s="21">
        <v>9</v>
      </c>
      <c r="H41" s="44">
        <v>12</v>
      </c>
      <c r="I41" s="25">
        <f>G41/((SUM($H$9:H41)/12))</f>
        <v>0.43902439024390244</v>
      </c>
      <c r="J41" s="1"/>
    </row>
    <row r="42" spans="1:10" ht="13.5" thickBot="1" x14ac:dyDescent="0.25">
      <c r="A42" s="6"/>
      <c r="B42" s="80"/>
      <c r="C42" s="69"/>
      <c r="D42" s="6"/>
      <c r="E42" s="7"/>
      <c r="F42" s="7"/>
      <c r="G42" s="7"/>
      <c r="H42" s="48"/>
      <c r="I42" s="60"/>
      <c r="J42" s="7"/>
    </row>
  </sheetData>
  <phoneticPr fontId="0" type="noConversion"/>
  <printOptions gridLines="1" gridLinesSet="0"/>
  <pageMargins left="0.25" right="0.25" top="0.5" bottom="0.5" header="0.5" footer="0.5"/>
  <pageSetup scale="70" orientation="landscape" horizontalDpi="4294967293" r:id="rId1"/>
  <headerFooter alignWithMargins="0">
    <oddHeader>&amp;C&amp;"Arial,Bold"LOTT COMBINED SEWER OVERFLOW EVENTS
1982 THROUGH 2002</oddHeader>
    <oddFooter>&amp;L&amp;D&amp;R&amp;F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2" workbookViewId="0">
      <selection activeCell="H45" sqref="H45:I46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03.42578125" customWidth="1"/>
  </cols>
  <sheetData>
    <row r="1" spans="1:10" ht="13.5" thickBot="1" x14ac:dyDescent="0.25">
      <c r="A1" s="58" t="s">
        <v>2</v>
      </c>
      <c r="B1" s="73"/>
      <c r="C1" s="64"/>
      <c r="D1" s="53"/>
      <c r="E1" s="53"/>
      <c r="F1" s="53"/>
      <c r="G1" s="53"/>
      <c r="H1" s="53"/>
      <c r="I1" s="53"/>
      <c r="J1" s="53"/>
    </row>
    <row r="2" spans="1:10" ht="13.5" thickTop="1" x14ac:dyDescent="0.2">
      <c r="A2" s="84" t="s">
        <v>3</v>
      </c>
      <c r="B2" s="85" t="s">
        <v>4</v>
      </c>
      <c r="C2" s="62" t="s">
        <v>5</v>
      </c>
      <c r="D2" s="9" t="s">
        <v>6</v>
      </c>
      <c r="E2" s="9" t="s">
        <v>12</v>
      </c>
      <c r="F2" s="8" t="s">
        <v>7</v>
      </c>
      <c r="G2" s="9" t="s">
        <v>7</v>
      </c>
      <c r="H2" s="9" t="s">
        <v>8</v>
      </c>
      <c r="I2" s="39" t="s">
        <v>9</v>
      </c>
      <c r="J2" s="17"/>
    </row>
    <row r="3" spans="1:10" x14ac:dyDescent="0.2">
      <c r="A3" s="86"/>
      <c r="B3" s="87" t="s">
        <v>10</v>
      </c>
      <c r="C3" s="63" t="s">
        <v>10</v>
      </c>
      <c r="D3" s="12" t="s">
        <v>11</v>
      </c>
      <c r="E3" s="12" t="s">
        <v>18</v>
      </c>
      <c r="F3" s="11" t="s">
        <v>13</v>
      </c>
      <c r="G3" s="12" t="s">
        <v>14</v>
      </c>
      <c r="H3" s="12" t="s">
        <v>15</v>
      </c>
      <c r="I3" s="12" t="s">
        <v>16</v>
      </c>
      <c r="J3" s="18" t="s">
        <v>17</v>
      </c>
    </row>
    <row r="4" spans="1:10" x14ac:dyDescent="0.2">
      <c r="A4" s="10"/>
      <c r="B4" s="74"/>
      <c r="C4" s="66"/>
      <c r="D4" s="1"/>
      <c r="E4" s="12"/>
      <c r="F4" s="38" t="s">
        <v>15</v>
      </c>
      <c r="G4" s="12" t="s">
        <v>19</v>
      </c>
      <c r="H4" s="12"/>
      <c r="I4" s="12" t="s">
        <v>19</v>
      </c>
      <c r="J4" s="1"/>
    </row>
    <row r="5" spans="1:10" ht="13.5" thickBot="1" x14ac:dyDescent="0.25">
      <c r="A5" s="13"/>
      <c r="B5" s="75"/>
      <c r="C5" s="67"/>
      <c r="D5" s="14"/>
      <c r="E5" s="23"/>
      <c r="F5" s="14"/>
      <c r="G5" s="14"/>
      <c r="H5" s="14"/>
      <c r="I5" s="23"/>
      <c r="J5" s="14"/>
    </row>
    <row r="6" spans="1:10" ht="13.5" thickTop="1" x14ac:dyDescent="0.2">
      <c r="A6" s="5"/>
      <c r="B6" s="76"/>
      <c r="C6" s="66"/>
      <c r="D6" s="1"/>
      <c r="E6" s="1"/>
      <c r="F6" s="1"/>
      <c r="G6" s="1"/>
      <c r="H6" s="1"/>
      <c r="I6" s="1"/>
      <c r="J6" s="1"/>
    </row>
    <row r="7" spans="1:10" x14ac:dyDescent="0.2">
      <c r="A7" s="5"/>
      <c r="B7" s="77" t="s">
        <v>20</v>
      </c>
      <c r="C7" s="65"/>
      <c r="D7" s="34"/>
      <c r="E7" s="1"/>
      <c r="F7" s="1"/>
      <c r="G7" s="1"/>
      <c r="H7" s="1"/>
      <c r="I7" s="1"/>
      <c r="J7" s="1"/>
    </row>
    <row r="8" spans="1:10" x14ac:dyDescent="0.2">
      <c r="A8" s="5"/>
      <c r="B8" s="76"/>
      <c r="C8" s="66"/>
      <c r="D8" s="1"/>
      <c r="E8" s="1"/>
      <c r="F8" s="1"/>
      <c r="G8" s="1"/>
      <c r="H8" s="1"/>
      <c r="I8" s="1"/>
      <c r="J8" s="1"/>
    </row>
    <row r="9" spans="1:10" x14ac:dyDescent="0.2">
      <c r="A9" s="5">
        <v>1982</v>
      </c>
      <c r="B9" s="74">
        <v>30288</v>
      </c>
      <c r="C9" s="88">
        <v>0.375</v>
      </c>
      <c r="D9" s="3">
        <v>15</v>
      </c>
      <c r="E9" s="1"/>
      <c r="F9" s="3">
        <v>1</v>
      </c>
      <c r="G9" s="4">
        <v>1</v>
      </c>
      <c r="H9" s="89">
        <v>6</v>
      </c>
      <c r="I9" s="25">
        <f>G9/((SUM($H$9:H9)/12))</f>
        <v>2</v>
      </c>
      <c r="J9" s="2" t="s">
        <v>87</v>
      </c>
    </row>
    <row r="10" spans="1:10" x14ac:dyDescent="0.2">
      <c r="A10" s="5">
        <v>1983</v>
      </c>
      <c r="B10" s="74">
        <v>30321</v>
      </c>
      <c r="C10" s="66"/>
      <c r="D10" s="3">
        <v>1.5</v>
      </c>
      <c r="E10" s="1"/>
      <c r="F10" s="4">
        <v>1</v>
      </c>
      <c r="G10" s="4">
        <v>2</v>
      </c>
      <c r="H10" s="89">
        <v>12</v>
      </c>
      <c r="I10" s="25">
        <f>G10/((SUM($H$9:H10)/12))</f>
        <v>1.3333333333333333</v>
      </c>
      <c r="J10" s="2" t="s">
        <v>86</v>
      </c>
    </row>
    <row r="11" spans="1:10" x14ac:dyDescent="0.2">
      <c r="A11" s="5">
        <v>1984</v>
      </c>
      <c r="B11" s="204" t="s">
        <v>23</v>
      </c>
      <c r="C11" s="205"/>
      <c r="D11" s="205"/>
      <c r="E11" s="205"/>
      <c r="F11" s="206"/>
      <c r="G11" s="4">
        <v>2</v>
      </c>
      <c r="H11" s="89">
        <v>12</v>
      </c>
      <c r="I11" s="25">
        <f>G11/((SUM($H$9:H11)/12))</f>
        <v>0.8</v>
      </c>
      <c r="J11" s="1"/>
    </row>
    <row r="12" spans="1:10" x14ac:dyDescent="0.2">
      <c r="A12" s="5">
        <v>1985</v>
      </c>
      <c r="B12" s="204" t="s">
        <v>23</v>
      </c>
      <c r="C12" s="205"/>
      <c r="D12" s="205"/>
      <c r="E12" s="205"/>
      <c r="F12" s="206"/>
      <c r="G12" s="4">
        <v>2</v>
      </c>
      <c r="H12" s="89">
        <v>12</v>
      </c>
      <c r="I12" s="25">
        <f>G12/((SUM($H$9:H12)/12))</f>
        <v>0.5714285714285714</v>
      </c>
      <c r="J12" s="1"/>
    </row>
    <row r="13" spans="1:10" ht="24" x14ac:dyDescent="0.2">
      <c r="A13" s="5">
        <v>1986</v>
      </c>
      <c r="B13" s="74">
        <v>31430</v>
      </c>
      <c r="C13" s="66" t="s">
        <v>74</v>
      </c>
      <c r="D13" s="3">
        <v>30</v>
      </c>
      <c r="E13" s="3"/>
      <c r="F13" s="1"/>
      <c r="G13" s="4"/>
      <c r="H13" s="89"/>
      <c r="I13" s="4"/>
      <c r="J13" s="2" t="s">
        <v>85</v>
      </c>
    </row>
    <row r="14" spans="1:10" ht="24" x14ac:dyDescent="0.2">
      <c r="A14" s="5"/>
      <c r="B14" s="74">
        <v>31739</v>
      </c>
      <c r="C14" s="66" t="s">
        <v>75</v>
      </c>
      <c r="D14" s="3">
        <v>5</v>
      </c>
      <c r="E14" s="71">
        <v>0.25</v>
      </c>
      <c r="F14" s="4">
        <v>2</v>
      </c>
      <c r="G14" s="4">
        <v>4</v>
      </c>
      <c r="H14" s="89">
        <v>12</v>
      </c>
      <c r="I14" s="25">
        <f>G14/((SUM($H$9:H14)/12))</f>
        <v>0.88888888888888884</v>
      </c>
      <c r="J14" s="2" t="s">
        <v>95</v>
      </c>
    </row>
    <row r="15" spans="1:10" ht="24" x14ac:dyDescent="0.2">
      <c r="A15" s="5">
        <v>1987</v>
      </c>
      <c r="B15" s="82" t="s">
        <v>81</v>
      </c>
      <c r="C15" s="66" t="s">
        <v>76</v>
      </c>
      <c r="D15" s="4"/>
      <c r="E15" s="72">
        <v>0.625</v>
      </c>
      <c r="F15" s="4"/>
      <c r="G15" s="1"/>
      <c r="H15" s="89"/>
      <c r="I15" s="4"/>
      <c r="J15" s="2" t="s">
        <v>83</v>
      </c>
    </row>
    <row r="16" spans="1:10" ht="24" x14ac:dyDescent="0.2">
      <c r="A16" s="5"/>
      <c r="B16" s="74">
        <v>32120</v>
      </c>
      <c r="C16" s="68" t="s">
        <v>77</v>
      </c>
      <c r="D16" s="44">
        <v>1</v>
      </c>
      <c r="E16" s="72">
        <v>0.125</v>
      </c>
      <c r="F16" s="4">
        <v>2</v>
      </c>
      <c r="G16" s="4">
        <v>6</v>
      </c>
      <c r="H16" s="89">
        <v>12</v>
      </c>
      <c r="I16" s="25">
        <f>G16/((SUM($H$9:H16)/12))</f>
        <v>1.0909090909090908</v>
      </c>
      <c r="J16" s="2" t="s">
        <v>84</v>
      </c>
    </row>
    <row r="17" spans="1:10" x14ac:dyDescent="0.2">
      <c r="A17" s="5"/>
      <c r="B17" s="74"/>
      <c r="C17" s="66"/>
      <c r="D17" s="44"/>
      <c r="E17" s="4"/>
      <c r="F17" s="4"/>
      <c r="G17" s="4"/>
      <c r="H17" s="89"/>
      <c r="I17" s="25"/>
      <c r="J17" s="2" t="s">
        <v>94</v>
      </c>
    </row>
    <row r="18" spans="1:10" x14ac:dyDescent="0.2">
      <c r="A18" s="5">
        <v>1988</v>
      </c>
      <c r="B18" s="204" t="s">
        <v>23</v>
      </c>
      <c r="C18" s="205"/>
      <c r="D18" s="205"/>
      <c r="E18" s="205"/>
      <c r="F18" s="206"/>
      <c r="G18" s="4">
        <v>6</v>
      </c>
      <c r="H18" s="89">
        <v>12</v>
      </c>
      <c r="I18" s="25">
        <f>G18/((SUM($H$9:H18)/12))</f>
        <v>0.92307692307692313</v>
      </c>
      <c r="J18" s="1"/>
    </row>
    <row r="19" spans="1:10" x14ac:dyDescent="0.2">
      <c r="A19" s="5">
        <v>1989</v>
      </c>
      <c r="B19" s="204" t="s">
        <v>23</v>
      </c>
      <c r="C19" s="205"/>
      <c r="D19" s="205"/>
      <c r="E19" s="205"/>
      <c r="F19" s="206"/>
      <c r="G19" s="4">
        <v>6</v>
      </c>
      <c r="H19" s="89">
        <v>12</v>
      </c>
      <c r="I19" s="25">
        <f>G19/((SUM($H$9:H19)/12))</f>
        <v>0.8</v>
      </c>
      <c r="J19" s="1"/>
    </row>
    <row r="20" spans="1:10" ht="24" x14ac:dyDescent="0.2">
      <c r="A20" s="5">
        <v>1990</v>
      </c>
      <c r="B20" s="74">
        <v>32882</v>
      </c>
      <c r="C20" s="66" t="s">
        <v>78</v>
      </c>
      <c r="D20" s="4">
        <v>10</v>
      </c>
      <c r="E20" s="72">
        <v>0.18055555555555555</v>
      </c>
      <c r="F20" s="1"/>
      <c r="G20" s="1"/>
      <c r="H20" s="89"/>
      <c r="I20" s="25"/>
      <c r="J20" s="2" t="s">
        <v>88</v>
      </c>
    </row>
    <row r="21" spans="1:10" x14ac:dyDescent="0.2">
      <c r="A21" s="5"/>
      <c r="B21" s="74"/>
      <c r="C21" s="66"/>
      <c r="D21" s="4"/>
      <c r="E21" s="4"/>
      <c r="F21" s="1"/>
      <c r="G21" s="1"/>
      <c r="H21" s="89"/>
      <c r="I21" s="25"/>
      <c r="J21" s="2" t="s">
        <v>97</v>
      </c>
    </row>
    <row r="22" spans="1:10" ht="24" x14ac:dyDescent="0.2">
      <c r="A22" s="42">
        <v>1990</v>
      </c>
      <c r="B22" s="83" t="s">
        <v>82</v>
      </c>
      <c r="C22" s="68" t="s">
        <v>79</v>
      </c>
      <c r="D22" s="3">
        <v>40</v>
      </c>
      <c r="E22" s="4" t="s">
        <v>80</v>
      </c>
      <c r="F22" s="4">
        <v>2</v>
      </c>
      <c r="G22" s="4">
        <v>8</v>
      </c>
      <c r="H22" s="89">
        <v>12</v>
      </c>
      <c r="I22" s="25">
        <f>G22/((SUM($H$9:H22)/12))</f>
        <v>0.94117647058823528</v>
      </c>
      <c r="J22" s="2" t="s">
        <v>89</v>
      </c>
    </row>
    <row r="23" spans="1:10" x14ac:dyDescent="0.2">
      <c r="A23" s="1"/>
      <c r="B23" s="74"/>
      <c r="C23" s="66"/>
      <c r="D23" s="4"/>
      <c r="E23" s="4"/>
      <c r="F23" s="1"/>
      <c r="G23" s="1"/>
      <c r="H23" s="1"/>
      <c r="I23" s="4"/>
      <c r="J23" s="2" t="s">
        <v>98</v>
      </c>
    </row>
    <row r="24" spans="1:10" x14ac:dyDescent="0.2">
      <c r="A24" s="1"/>
      <c r="B24" s="74"/>
      <c r="C24" s="66"/>
      <c r="D24" s="4"/>
      <c r="E24" s="4"/>
      <c r="F24" s="1"/>
      <c r="G24" s="1"/>
      <c r="H24" s="1"/>
      <c r="I24" s="4"/>
      <c r="J24" s="40" t="s">
        <v>91</v>
      </c>
    </row>
    <row r="25" spans="1:10" x14ac:dyDescent="0.2">
      <c r="A25" s="5">
        <v>1991</v>
      </c>
      <c r="B25" s="74">
        <v>33332</v>
      </c>
      <c r="C25" s="88">
        <v>0.27083333333333331</v>
      </c>
      <c r="D25" s="3">
        <v>12</v>
      </c>
      <c r="E25" s="72">
        <v>0.59375</v>
      </c>
      <c r="F25" s="4">
        <v>1</v>
      </c>
      <c r="G25" s="4">
        <v>9</v>
      </c>
      <c r="H25" s="89">
        <v>12</v>
      </c>
      <c r="I25" s="25">
        <f>G25/((SUM($H$9:H25)/12))</f>
        <v>0.94736842105263153</v>
      </c>
      <c r="J25" s="2" t="s">
        <v>41</v>
      </c>
    </row>
    <row r="26" spans="1:10" x14ac:dyDescent="0.2">
      <c r="A26" s="5"/>
      <c r="B26" s="74"/>
      <c r="C26" s="66"/>
      <c r="D26" s="3"/>
      <c r="E26" s="4"/>
      <c r="F26" s="4"/>
      <c r="G26" s="4"/>
      <c r="H26" s="89"/>
      <c r="I26" s="25"/>
      <c r="J26" s="2" t="s">
        <v>90</v>
      </c>
    </row>
    <row r="27" spans="1:10" x14ac:dyDescent="0.2">
      <c r="A27" s="5">
        <v>1992</v>
      </c>
      <c r="B27" s="204" t="s">
        <v>23</v>
      </c>
      <c r="C27" s="205"/>
      <c r="D27" s="205"/>
      <c r="E27" s="205"/>
      <c r="F27" s="206"/>
      <c r="G27" s="4">
        <v>9</v>
      </c>
      <c r="H27" s="89">
        <v>12</v>
      </c>
      <c r="I27" s="25">
        <f>G27/((SUM($H$9:H27)/12))</f>
        <v>0.8571428571428571</v>
      </c>
      <c r="J27" s="2"/>
    </row>
    <row r="28" spans="1:10" x14ac:dyDescent="0.2">
      <c r="A28" s="5"/>
      <c r="B28" s="74"/>
      <c r="C28" s="68"/>
      <c r="D28" s="3"/>
      <c r="E28" s="3"/>
      <c r="F28" s="4"/>
      <c r="G28" s="4"/>
      <c r="H28" s="89"/>
      <c r="I28" s="25"/>
      <c r="J28" s="51"/>
    </row>
    <row r="29" spans="1:10" x14ac:dyDescent="0.2">
      <c r="A29" s="5">
        <v>1993</v>
      </c>
      <c r="B29" s="204" t="s">
        <v>23</v>
      </c>
      <c r="C29" s="205"/>
      <c r="D29" s="205"/>
      <c r="E29" s="205"/>
      <c r="F29" s="206"/>
      <c r="G29" s="4">
        <v>9</v>
      </c>
      <c r="H29" s="89">
        <v>12</v>
      </c>
      <c r="I29" s="25">
        <f>G29/((SUM($H$9:H29)/12))</f>
        <v>0.78260869565217395</v>
      </c>
      <c r="J29" s="52"/>
    </row>
    <row r="30" spans="1:10" x14ac:dyDescent="0.2">
      <c r="A30" s="5"/>
      <c r="B30" s="74"/>
      <c r="C30" s="66"/>
      <c r="D30" s="27"/>
      <c r="E30" s="4"/>
      <c r="F30" s="4"/>
      <c r="G30" s="4"/>
      <c r="H30" s="89"/>
      <c r="I30" s="25"/>
      <c r="J30" s="2"/>
    </row>
    <row r="31" spans="1:10" x14ac:dyDescent="0.2">
      <c r="A31" s="35"/>
      <c r="B31" s="78" t="s">
        <v>96</v>
      </c>
      <c r="C31" s="65"/>
      <c r="D31" s="37"/>
      <c r="E31" s="18"/>
      <c r="F31" s="4"/>
      <c r="G31" s="4"/>
      <c r="H31" s="89"/>
      <c r="I31" s="25"/>
      <c r="J31" s="2"/>
    </row>
    <row r="32" spans="1:10" x14ac:dyDescent="0.2">
      <c r="A32" s="5"/>
      <c r="B32" s="74"/>
      <c r="C32" s="66"/>
      <c r="D32" s="4"/>
      <c r="E32" s="4"/>
      <c r="F32" s="1"/>
      <c r="G32" s="1"/>
      <c r="H32" s="1"/>
      <c r="I32" s="4"/>
      <c r="J32" s="2"/>
    </row>
    <row r="33" spans="1:10" x14ac:dyDescent="0.2">
      <c r="A33" s="5">
        <v>1994</v>
      </c>
      <c r="B33" s="204" t="s">
        <v>23</v>
      </c>
      <c r="C33" s="205"/>
      <c r="D33" s="205"/>
      <c r="E33" s="205"/>
      <c r="F33" s="206"/>
      <c r="G33" s="4">
        <v>9</v>
      </c>
      <c r="H33" s="89">
        <v>12</v>
      </c>
      <c r="I33" s="25">
        <f>G33/((SUM($H$9:H33)/12))</f>
        <v>0.72</v>
      </c>
      <c r="J33" s="1"/>
    </row>
    <row r="34" spans="1:10" x14ac:dyDescent="0.2">
      <c r="A34" s="5">
        <v>1995</v>
      </c>
      <c r="B34" s="204" t="s">
        <v>23</v>
      </c>
      <c r="C34" s="205"/>
      <c r="D34" s="205"/>
      <c r="E34" s="205"/>
      <c r="F34" s="206"/>
      <c r="G34" s="4">
        <v>9</v>
      </c>
      <c r="H34" s="89">
        <v>12</v>
      </c>
      <c r="I34" s="25">
        <f>G34/((SUM($H$9:H34)/12))</f>
        <v>0.66666666666666663</v>
      </c>
      <c r="J34" s="1"/>
    </row>
    <row r="35" spans="1:10" x14ac:dyDescent="0.2">
      <c r="A35" s="5">
        <v>1996</v>
      </c>
      <c r="B35" s="204" t="s">
        <v>23</v>
      </c>
      <c r="C35" s="205"/>
      <c r="D35" s="205"/>
      <c r="E35" s="205"/>
      <c r="F35" s="206"/>
      <c r="G35" s="4">
        <v>9</v>
      </c>
      <c r="H35" s="89">
        <v>12</v>
      </c>
      <c r="I35" s="25">
        <f>G35/((SUM($H$9:H35)/12))</f>
        <v>0.62068965517241381</v>
      </c>
      <c r="J35" s="1"/>
    </row>
    <row r="36" spans="1:10" x14ac:dyDescent="0.2">
      <c r="A36" s="4">
        <v>1997</v>
      </c>
      <c r="B36" s="204" t="s">
        <v>23</v>
      </c>
      <c r="C36" s="205"/>
      <c r="D36" s="205"/>
      <c r="E36" s="205"/>
      <c r="F36" s="206"/>
      <c r="G36" s="4">
        <v>9</v>
      </c>
      <c r="H36" s="44">
        <v>12</v>
      </c>
      <c r="I36" s="25">
        <f>G36/((SUM($H$9:H36)/12))</f>
        <v>0.58064516129032262</v>
      </c>
      <c r="J36" s="1"/>
    </row>
    <row r="37" spans="1:10" x14ac:dyDescent="0.2">
      <c r="A37" s="5">
        <v>1998</v>
      </c>
      <c r="B37" s="204" t="s">
        <v>23</v>
      </c>
      <c r="C37" s="205"/>
      <c r="D37" s="205"/>
      <c r="E37" s="205"/>
      <c r="F37" s="206"/>
      <c r="G37" s="4">
        <v>9</v>
      </c>
      <c r="H37" s="44">
        <v>12</v>
      </c>
      <c r="I37" s="25">
        <f>G37/((SUM($H$9:H37)/12))</f>
        <v>0.54545454545454541</v>
      </c>
      <c r="J37" s="1"/>
    </row>
    <row r="38" spans="1:10" x14ac:dyDescent="0.2">
      <c r="A38" s="5">
        <v>1999</v>
      </c>
      <c r="B38" s="204" t="s">
        <v>23</v>
      </c>
      <c r="C38" s="205"/>
      <c r="D38" s="205"/>
      <c r="E38" s="205"/>
      <c r="F38" s="206"/>
      <c r="G38" s="4">
        <v>9</v>
      </c>
      <c r="H38" s="44">
        <v>12</v>
      </c>
      <c r="I38" s="25">
        <f>G38/((SUM($H$9:H38)/12))</f>
        <v>0.51428571428571423</v>
      </c>
      <c r="J38" s="1"/>
    </row>
    <row r="39" spans="1:10" x14ac:dyDescent="0.2">
      <c r="A39" s="5">
        <v>2000</v>
      </c>
      <c r="B39" s="204" t="s">
        <v>23</v>
      </c>
      <c r="C39" s="205"/>
      <c r="D39" s="205"/>
      <c r="E39" s="205"/>
      <c r="F39" s="206"/>
      <c r="G39" s="4">
        <v>9</v>
      </c>
      <c r="H39" s="44">
        <v>12</v>
      </c>
      <c r="I39" s="25">
        <f>G39/((SUM($H$9:H39)/12))</f>
        <v>0.48648648648648651</v>
      </c>
      <c r="J39" s="1"/>
    </row>
    <row r="40" spans="1:10" x14ac:dyDescent="0.2">
      <c r="A40" s="5">
        <v>2001</v>
      </c>
      <c r="B40" s="204" t="s">
        <v>23</v>
      </c>
      <c r="C40" s="205"/>
      <c r="D40" s="205"/>
      <c r="E40" s="205"/>
      <c r="F40" s="206"/>
      <c r="G40" s="4">
        <v>9</v>
      </c>
      <c r="H40" s="44">
        <v>12</v>
      </c>
      <c r="I40" s="25">
        <f>G40/((SUM($H$9:H40)/12))</f>
        <v>0.46153846153846156</v>
      </c>
      <c r="J40" s="1"/>
    </row>
    <row r="41" spans="1:10" x14ac:dyDescent="0.2">
      <c r="A41" s="5">
        <v>2002</v>
      </c>
      <c r="B41" s="204" t="s">
        <v>23</v>
      </c>
      <c r="C41" s="205"/>
      <c r="D41" s="205"/>
      <c r="E41" s="205"/>
      <c r="F41" s="206"/>
      <c r="G41" s="4">
        <v>9</v>
      </c>
      <c r="H41" s="44">
        <v>12</v>
      </c>
      <c r="I41" s="25">
        <f>G41/((SUM($H$9:H41)/12))</f>
        <v>0.43902439024390244</v>
      </c>
      <c r="J41" s="1"/>
    </row>
    <row r="42" spans="1:10" ht="13.5" thickBot="1" x14ac:dyDescent="0.25">
      <c r="A42" s="90">
        <v>2003</v>
      </c>
      <c r="B42" s="204" t="s">
        <v>23</v>
      </c>
      <c r="C42" s="205"/>
      <c r="D42" s="205"/>
      <c r="E42" s="205"/>
      <c r="F42" s="206"/>
      <c r="G42" s="4">
        <v>9</v>
      </c>
      <c r="H42" s="44">
        <v>12</v>
      </c>
      <c r="I42" s="25">
        <f>G42/((SUM($H$9:H42)/12))</f>
        <v>0.41860465116279072</v>
      </c>
      <c r="J42" s="91"/>
    </row>
    <row r="43" spans="1:10" ht="13.5" thickBot="1" x14ac:dyDescent="0.25">
      <c r="A43" s="48"/>
      <c r="B43" s="94"/>
      <c r="C43" s="92"/>
      <c r="D43" s="48"/>
      <c r="E43" s="48"/>
      <c r="F43" s="48"/>
      <c r="G43" s="48"/>
      <c r="H43" s="48"/>
      <c r="I43" s="60"/>
      <c r="J43" s="7"/>
    </row>
  </sheetData>
  <mergeCells count="16">
    <mergeCell ref="B18:F18"/>
    <mergeCell ref="B11:F11"/>
    <mergeCell ref="B12:F12"/>
    <mergeCell ref="B42:F42"/>
    <mergeCell ref="B41:F41"/>
    <mergeCell ref="B40:F40"/>
    <mergeCell ref="B19:F19"/>
    <mergeCell ref="B39:F39"/>
    <mergeCell ref="B38:F38"/>
    <mergeCell ref="B37:F37"/>
    <mergeCell ref="B36:F36"/>
    <mergeCell ref="B27:F27"/>
    <mergeCell ref="B35:F35"/>
    <mergeCell ref="B34:F34"/>
    <mergeCell ref="B33:F33"/>
    <mergeCell ref="B29:F29"/>
  </mergeCells>
  <phoneticPr fontId="0" type="noConversion"/>
  <printOptions horizontalCentered="1" verticalCentered="1" gridLines="1" gridLinesSet="0"/>
  <pageMargins left="0.25" right="0.25" top="0.5" bottom="0.5" header="0.5" footer="0.5"/>
  <pageSetup scale="70" orientation="landscape" r:id="rId1"/>
  <headerFooter alignWithMargins="0">
    <oddHeader>&amp;C&amp;"Arial,Bold"LOTT COMBINED SEWER OVERFLOW EVENTS
1982 THROUGH 2004</oddHeader>
    <oddFooter>&amp;L&amp;D&amp;R&amp;F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8" workbookViewId="0">
      <selection activeCell="B12" sqref="B12:F12"/>
    </sheetView>
  </sheetViews>
  <sheetFormatPr defaultRowHeight="12.75" x14ac:dyDescent="0.2"/>
  <cols>
    <col min="2" max="2" width="10.140625" style="81" customWidth="1"/>
    <col min="3" max="3" width="9.140625" style="70" customWidth="1"/>
    <col min="9" max="9" width="13.42578125" customWidth="1"/>
    <col min="10" max="10" width="103.42578125" customWidth="1"/>
  </cols>
  <sheetData>
    <row r="1" spans="1:10" ht="13.5" thickBot="1" x14ac:dyDescent="0.25">
      <c r="A1" s="58" t="s">
        <v>2</v>
      </c>
      <c r="B1" s="73"/>
      <c r="C1" s="64"/>
      <c r="D1" s="53"/>
      <c r="E1" s="53"/>
      <c r="F1" s="53"/>
      <c r="G1" s="53"/>
      <c r="H1" s="53"/>
      <c r="I1" s="53"/>
      <c r="J1" s="53"/>
    </row>
    <row r="2" spans="1:10" ht="13.5" thickTop="1" x14ac:dyDescent="0.2">
      <c r="A2" s="84" t="s">
        <v>3</v>
      </c>
      <c r="B2" s="85" t="s">
        <v>4</v>
      </c>
      <c r="C2" s="62" t="s">
        <v>5</v>
      </c>
      <c r="D2" s="9" t="s">
        <v>6</v>
      </c>
      <c r="E2" s="9" t="s">
        <v>12</v>
      </c>
      <c r="F2" s="8" t="s">
        <v>7</v>
      </c>
      <c r="G2" s="9" t="s">
        <v>7</v>
      </c>
      <c r="H2" s="9" t="s">
        <v>8</v>
      </c>
      <c r="I2" s="39" t="s">
        <v>9</v>
      </c>
      <c r="J2" s="17"/>
    </row>
    <row r="3" spans="1:10" x14ac:dyDescent="0.2">
      <c r="A3" s="86"/>
      <c r="B3" s="87" t="s">
        <v>10</v>
      </c>
      <c r="C3" s="63" t="s">
        <v>10</v>
      </c>
      <c r="D3" s="12" t="s">
        <v>11</v>
      </c>
      <c r="E3" s="12" t="s">
        <v>18</v>
      </c>
      <c r="F3" s="11" t="s">
        <v>13</v>
      </c>
      <c r="G3" s="12" t="s">
        <v>14</v>
      </c>
      <c r="H3" s="12" t="s">
        <v>15</v>
      </c>
      <c r="I3" s="12" t="s">
        <v>16</v>
      </c>
      <c r="J3" s="18" t="s">
        <v>17</v>
      </c>
    </row>
    <row r="4" spans="1:10" x14ac:dyDescent="0.2">
      <c r="A4" s="10"/>
      <c r="B4" s="74"/>
      <c r="C4" s="66"/>
      <c r="D4" s="1"/>
      <c r="E4" s="12"/>
      <c r="F4" s="38" t="s">
        <v>15</v>
      </c>
      <c r="G4" s="12" t="s">
        <v>19</v>
      </c>
      <c r="H4" s="12"/>
      <c r="I4" s="12" t="s">
        <v>19</v>
      </c>
      <c r="J4" s="1"/>
    </row>
    <row r="5" spans="1:10" ht="13.5" thickBot="1" x14ac:dyDescent="0.25">
      <c r="A5" s="13"/>
      <c r="B5" s="75"/>
      <c r="C5" s="67"/>
      <c r="D5" s="14"/>
      <c r="E5" s="23"/>
      <c r="F5" s="14"/>
      <c r="G5" s="14"/>
      <c r="H5" s="14"/>
      <c r="I5" s="23"/>
      <c r="J5" s="14"/>
    </row>
    <row r="6" spans="1:10" ht="13.5" thickTop="1" x14ac:dyDescent="0.2">
      <c r="A6" s="5"/>
      <c r="B6" s="76"/>
      <c r="C6" s="66"/>
      <c r="D6" s="1"/>
      <c r="E6" s="1"/>
      <c r="F6" s="1"/>
      <c r="G6" s="1"/>
      <c r="H6" s="1"/>
      <c r="I6" s="1"/>
      <c r="J6" s="1"/>
    </row>
    <row r="7" spans="1:10" x14ac:dyDescent="0.2">
      <c r="A7" s="5"/>
      <c r="B7" s="77" t="s">
        <v>20</v>
      </c>
      <c r="C7" s="65"/>
      <c r="D7" s="34"/>
      <c r="E7" s="1"/>
      <c r="F7" s="1"/>
      <c r="G7" s="1"/>
      <c r="H7" s="1"/>
      <c r="I7" s="1"/>
      <c r="J7" s="1"/>
    </row>
    <row r="8" spans="1:10" x14ac:dyDescent="0.2">
      <c r="A8" s="5"/>
      <c r="B8" s="76"/>
      <c r="C8" s="66"/>
      <c r="D8" s="1"/>
      <c r="E8" s="1"/>
      <c r="F8" s="1"/>
      <c r="G8" s="1"/>
      <c r="H8" s="1"/>
      <c r="I8" s="1"/>
      <c r="J8" s="1"/>
    </row>
    <row r="9" spans="1:10" x14ac:dyDescent="0.2">
      <c r="A9" s="5">
        <v>1982</v>
      </c>
      <c r="B9" s="74">
        <v>30288</v>
      </c>
      <c r="C9" s="88">
        <v>0.375</v>
      </c>
      <c r="D9" s="3">
        <v>15</v>
      </c>
      <c r="E9" s="1"/>
      <c r="F9" s="3">
        <v>1</v>
      </c>
      <c r="G9" s="4">
        <v>1</v>
      </c>
      <c r="H9" s="89">
        <v>6</v>
      </c>
      <c r="I9" s="25">
        <f>G9/((SUM($H$9:H9)/12))</f>
        <v>2</v>
      </c>
      <c r="J9" s="2" t="s">
        <v>87</v>
      </c>
    </row>
    <row r="10" spans="1:10" x14ac:dyDescent="0.2">
      <c r="A10" s="5">
        <v>1983</v>
      </c>
      <c r="B10" s="74">
        <v>30321</v>
      </c>
      <c r="C10" s="66"/>
      <c r="D10" s="3">
        <v>1.5</v>
      </c>
      <c r="E10" s="1"/>
      <c r="F10" s="4">
        <v>1</v>
      </c>
      <c r="G10" s="4">
        <v>2</v>
      </c>
      <c r="H10" s="89">
        <v>12</v>
      </c>
      <c r="I10" s="25">
        <f>G10/((SUM($H$9:H10)/12))</f>
        <v>1.3333333333333333</v>
      </c>
      <c r="J10" s="2" t="s">
        <v>86</v>
      </c>
    </row>
    <row r="11" spans="1:10" x14ac:dyDescent="0.2">
      <c r="A11" s="5">
        <v>1984</v>
      </c>
      <c r="B11" s="204" t="s">
        <v>23</v>
      </c>
      <c r="C11" s="205"/>
      <c r="D11" s="205"/>
      <c r="E11" s="205"/>
      <c r="F11" s="206"/>
      <c r="G11" s="4">
        <v>2</v>
      </c>
      <c r="H11" s="89">
        <v>12</v>
      </c>
      <c r="I11" s="25">
        <f>G11/((SUM($H$9:H11)/12))</f>
        <v>0.8</v>
      </c>
      <c r="J11" s="1"/>
    </row>
    <row r="12" spans="1:10" x14ac:dyDescent="0.2">
      <c r="A12" s="5">
        <v>1985</v>
      </c>
      <c r="B12" s="204" t="s">
        <v>23</v>
      </c>
      <c r="C12" s="205"/>
      <c r="D12" s="205"/>
      <c r="E12" s="205"/>
      <c r="F12" s="206"/>
      <c r="G12" s="4">
        <v>2</v>
      </c>
      <c r="H12" s="89">
        <v>12</v>
      </c>
      <c r="I12" s="25">
        <f>G12/((SUM($H$9:H12)/12))</f>
        <v>0.5714285714285714</v>
      </c>
      <c r="J12" s="1"/>
    </row>
    <row r="13" spans="1:10" ht="24" x14ac:dyDescent="0.2">
      <c r="A13" s="5">
        <v>1986</v>
      </c>
      <c r="B13" s="74">
        <v>31430</v>
      </c>
      <c r="C13" s="66" t="s">
        <v>74</v>
      </c>
      <c r="D13" s="3">
        <v>30</v>
      </c>
      <c r="E13" s="3"/>
      <c r="F13" s="1"/>
      <c r="G13" s="4"/>
      <c r="H13" s="89"/>
      <c r="I13" s="4"/>
      <c r="J13" s="2" t="s">
        <v>85</v>
      </c>
    </row>
    <row r="14" spans="1:10" ht="24" x14ac:dyDescent="0.2">
      <c r="A14" s="5"/>
      <c r="B14" s="74">
        <v>31739</v>
      </c>
      <c r="C14" s="66" t="s">
        <v>75</v>
      </c>
      <c r="D14" s="3">
        <v>5</v>
      </c>
      <c r="E14" s="71">
        <v>0.25</v>
      </c>
      <c r="F14" s="4">
        <v>2</v>
      </c>
      <c r="G14" s="4">
        <v>4</v>
      </c>
      <c r="H14" s="89">
        <v>12</v>
      </c>
      <c r="I14" s="25">
        <f>G14/((SUM($H$9:H14)/12))</f>
        <v>0.88888888888888884</v>
      </c>
      <c r="J14" s="2" t="s">
        <v>95</v>
      </c>
    </row>
    <row r="15" spans="1:10" ht="24" x14ac:dyDescent="0.2">
      <c r="A15" s="5">
        <v>1987</v>
      </c>
      <c r="B15" s="82" t="s">
        <v>81</v>
      </c>
      <c r="C15" s="66" t="s">
        <v>76</v>
      </c>
      <c r="D15" s="4"/>
      <c r="E15" s="72">
        <v>0.625</v>
      </c>
      <c r="F15" s="4"/>
      <c r="G15" s="1"/>
      <c r="H15" s="89"/>
      <c r="I15" s="4"/>
      <c r="J15" s="2" t="s">
        <v>83</v>
      </c>
    </row>
    <row r="16" spans="1:10" ht="24" x14ac:dyDescent="0.2">
      <c r="A16" s="5"/>
      <c r="B16" s="74">
        <v>32120</v>
      </c>
      <c r="C16" s="68" t="s">
        <v>77</v>
      </c>
      <c r="D16" s="44">
        <v>1</v>
      </c>
      <c r="E16" s="72">
        <v>0.125</v>
      </c>
      <c r="F16" s="4">
        <v>2</v>
      </c>
      <c r="G16" s="4">
        <v>6</v>
      </c>
      <c r="H16" s="89">
        <v>12</v>
      </c>
      <c r="I16" s="25">
        <f>G16/((SUM($H$9:H16)/12))</f>
        <v>1.0909090909090908</v>
      </c>
      <c r="J16" s="2" t="s">
        <v>84</v>
      </c>
    </row>
    <row r="17" spans="1:10" x14ac:dyDescent="0.2">
      <c r="A17" s="5"/>
      <c r="B17" s="74"/>
      <c r="C17" s="66"/>
      <c r="D17" s="44"/>
      <c r="E17" s="4"/>
      <c r="F17" s="4"/>
      <c r="G17" s="4"/>
      <c r="H17" s="89"/>
      <c r="I17" s="25"/>
      <c r="J17" s="2" t="s">
        <v>94</v>
      </c>
    </row>
    <row r="18" spans="1:10" x14ac:dyDescent="0.2">
      <c r="A18" s="5">
        <v>1988</v>
      </c>
      <c r="B18" s="204" t="s">
        <v>23</v>
      </c>
      <c r="C18" s="205"/>
      <c r="D18" s="205"/>
      <c r="E18" s="205"/>
      <c r="F18" s="206"/>
      <c r="G18" s="4">
        <v>6</v>
      </c>
      <c r="H18" s="89">
        <v>12</v>
      </c>
      <c r="I18" s="25">
        <f>G18/((SUM($H$9:H18)/12))</f>
        <v>0.92307692307692313</v>
      </c>
      <c r="J18" s="1"/>
    </row>
    <row r="19" spans="1:10" x14ac:dyDescent="0.2">
      <c r="A19" s="5">
        <v>1989</v>
      </c>
      <c r="B19" s="204" t="s">
        <v>23</v>
      </c>
      <c r="C19" s="205"/>
      <c r="D19" s="205"/>
      <c r="E19" s="205"/>
      <c r="F19" s="206"/>
      <c r="G19" s="4">
        <v>6</v>
      </c>
      <c r="H19" s="89">
        <v>12</v>
      </c>
      <c r="I19" s="25">
        <f>G19/((SUM($H$9:H19)/12))</f>
        <v>0.8</v>
      </c>
      <c r="J19" s="1"/>
    </row>
    <row r="20" spans="1:10" ht="24" x14ac:dyDescent="0.2">
      <c r="A20" s="5">
        <v>1990</v>
      </c>
      <c r="B20" s="74">
        <v>32882</v>
      </c>
      <c r="C20" s="66" t="s">
        <v>78</v>
      </c>
      <c r="D20" s="4">
        <v>10</v>
      </c>
      <c r="E20" s="72">
        <v>0.18055555555555555</v>
      </c>
      <c r="F20" s="1"/>
      <c r="G20" s="1"/>
      <c r="H20" s="89"/>
      <c r="I20" s="25"/>
      <c r="J20" s="2" t="s">
        <v>88</v>
      </c>
    </row>
    <row r="21" spans="1:10" x14ac:dyDescent="0.2">
      <c r="A21" s="5"/>
      <c r="B21" s="74"/>
      <c r="C21" s="66"/>
      <c r="D21" s="4"/>
      <c r="E21" s="4"/>
      <c r="F21" s="1"/>
      <c r="G21" s="1"/>
      <c r="H21" s="89"/>
      <c r="I21" s="25"/>
      <c r="J21" s="2" t="s">
        <v>97</v>
      </c>
    </row>
    <row r="22" spans="1:10" ht="24" x14ac:dyDescent="0.2">
      <c r="A22" s="42">
        <v>1990</v>
      </c>
      <c r="B22" s="83" t="s">
        <v>82</v>
      </c>
      <c r="C22" s="68" t="s">
        <v>79</v>
      </c>
      <c r="D22" s="3">
        <v>40</v>
      </c>
      <c r="E22" s="4" t="s">
        <v>80</v>
      </c>
      <c r="F22" s="4">
        <v>2</v>
      </c>
      <c r="G22" s="4">
        <v>8</v>
      </c>
      <c r="H22" s="89">
        <v>12</v>
      </c>
      <c r="I22" s="25">
        <f>G22/((SUM($H$9:H22)/12))</f>
        <v>0.94117647058823528</v>
      </c>
      <c r="J22" s="2" t="s">
        <v>89</v>
      </c>
    </row>
    <row r="23" spans="1:10" x14ac:dyDescent="0.2">
      <c r="A23" s="1"/>
      <c r="B23" s="74"/>
      <c r="C23" s="66"/>
      <c r="D23" s="4"/>
      <c r="E23" s="4"/>
      <c r="F23" s="1"/>
      <c r="G23" s="1"/>
      <c r="H23" s="1"/>
      <c r="I23" s="4"/>
      <c r="J23" s="2" t="s">
        <v>98</v>
      </c>
    </row>
    <row r="24" spans="1:10" x14ac:dyDescent="0.2">
      <c r="A24" s="1"/>
      <c r="B24" s="74"/>
      <c r="C24" s="66"/>
      <c r="D24" s="4"/>
      <c r="E24" s="4"/>
      <c r="F24" s="1"/>
      <c r="G24" s="1"/>
      <c r="H24" s="1"/>
      <c r="I24" s="4"/>
      <c r="J24" s="40" t="s">
        <v>91</v>
      </c>
    </row>
    <row r="25" spans="1:10" x14ac:dyDescent="0.2">
      <c r="A25" s="5">
        <v>1991</v>
      </c>
      <c r="B25" s="74">
        <v>33332</v>
      </c>
      <c r="C25" s="88">
        <v>0.27083333333333331</v>
      </c>
      <c r="D25" s="3">
        <v>12</v>
      </c>
      <c r="E25" s="72">
        <v>0.59375</v>
      </c>
      <c r="F25" s="4">
        <v>1</v>
      </c>
      <c r="G25" s="4">
        <v>9</v>
      </c>
      <c r="H25" s="89">
        <v>12</v>
      </c>
      <c r="I25" s="25">
        <f>G25/((SUM($H$9:H25)/12))</f>
        <v>0.94736842105263153</v>
      </c>
      <c r="J25" s="2" t="s">
        <v>41</v>
      </c>
    </row>
    <row r="26" spans="1:10" x14ac:dyDescent="0.2">
      <c r="A26" s="5"/>
      <c r="B26" s="74"/>
      <c r="C26" s="66"/>
      <c r="D26" s="3"/>
      <c r="E26" s="4"/>
      <c r="F26" s="4"/>
      <c r="G26" s="4"/>
      <c r="H26" s="89"/>
      <c r="I26" s="25"/>
      <c r="J26" s="2" t="s">
        <v>90</v>
      </c>
    </row>
    <row r="27" spans="1:10" x14ac:dyDescent="0.2">
      <c r="A27" s="5">
        <v>1992</v>
      </c>
      <c r="B27" s="204" t="s">
        <v>23</v>
      </c>
      <c r="C27" s="205"/>
      <c r="D27" s="205"/>
      <c r="E27" s="205"/>
      <c r="F27" s="206"/>
      <c r="G27" s="4">
        <v>9</v>
      </c>
      <c r="H27" s="89">
        <v>12</v>
      </c>
      <c r="I27" s="25">
        <f>G27/((SUM($H$9:H27)/12))</f>
        <v>0.8571428571428571</v>
      </c>
      <c r="J27" s="2"/>
    </row>
    <row r="28" spans="1:10" x14ac:dyDescent="0.2">
      <c r="A28" s="5"/>
      <c r="B28" s="74"/>
      <c r="C28" s="68"/>
      <c r="D28" s="3"/>
      <c r="E28" s="3"/>
      <c r="F28" s="4"/>
      <c r="G28" s="4"/>
      <c r="H28" s="89"/>
      <c r="I28" s="25"/>
      <c r="J28" s="51"/>
    </row>
    <row r="29" spans="1:10" x14ac:dyDescent="0.2">
      <c r="A29" s="5">
        <v>1993</v>
      </c>
      <c r="B29" s="204" t="s">
        <v>23</v>
      </c>
      <c r="C29" s="205"/>
      <c r="D29" s="205"/>
      <c r="E29" s="205"/>
      <c r="F29" s="206"/>
      <c r="G29" s="4">
        <v>9</v>
      </c>
      <c r="H29" s="89">
        <v>12</v>
      </c>
      <c r="I29" s="25">
        <f>G29/((SUM($H$9:H29)/12))</f>
        <v>0.78260869565217395</v>
      </c>
      <c r="J29" s="52"/>
    </row>
    <row r="30" spans="1:10" x14ac:dyDescent="0.2">
      <c r="A30" s="5"/>
      <c r="B30" s="74"/>
      <c r="C30" s="66"/>
      <c r="D30" s="27"/>
      <c r="E30" s="4"/>
      <c r="F30" s="4"/>
      <c r="G30" s="4"/>
      <c r="H30" s="89"/>
      <c r="I30" s="25"/>
      <c r="J30" s="2"/>
    </row>
    <row r="31" spans="1:10" x14ac:dyDescent="0.2">
      <c r="A31" s="35"/>
      <c r="B31" s="78" t="s">
        <v>96</v>
      </c>
      <c r="C31" s="65"/>
      <c r="D31" s="37"/>
      <c r="E31" s="18"/>
      <c r="F31" s="4"/>
      <c r="G31" s="4"/>
      <c r="H31" s="89"/>
      <c r="I31" s="25"/>
      <c r="J31" s="2"/>
    </row>
    <row r="32" spans="1:10" x14ac:dyDescent="0.2">
      <c r="A32" s="5"/>
      <c r="B32" s="74"/>
      <c r="C32" s="66"/>
      <c r="D32" s="4"/>
      <c r="E32" s="4"/>
      <c r="F32" s="1"/>
      <c r="G32" s="1"/>
      <c r="H32" s="1"/>
      <c r="I32" s="4"/>
      <c r="J32" s="2"/>
    </row>
    <row r="33" spans="1:10" x14ac:dyDescent="0.2">
      <c r="A33" s="5">
        <v>1994</v>
      </c>
      <c r="B33" s="204" t="s">
        <v>23</v>
      </c>
      <c r="C33" s="205"/>
      <c r="D33" s="205"/>
      <c r="E33" s="205"/>
      <c r="F33" s="206"/>
      <c r="G33" s="4">
        <v>9</v>
      </c>
      <c r="H33" s="89">
        <v>12</v>
      </c>
      <c r="I33" s="25">
        <f>G33/((SUM($H$9:H33)/12))</f>
        <v>0.72</v>
      </c>
      <c r="J33" s="1"/>
    </row>
    <row r="34" spans="1:10" x14ac:dyDescent="0.2">
      <c r="A34" s="5">
        <v>1995</v>
      </c>
      <c r="B34" s="204" t="s">
        <v>23</v>
      </c>
      <c r="C34" s="205"/>
      <c r="D34" s="205"/>
      <c r="E34" s="205"/>
      <c r="F34" s="206"/>
      <c r="G34" s="4">
        <v>9</v>
      </c>
      <c r="H34" s="89">
        <v>12</v>
      </c>
      <c r="I34" s="25">
        <f>G34/((SUM($H$9:H34)/12))</f>
        <v>0.66666666666666663</v>
      </c>
      <c r="J34" s="1"/>
    </row>
    <row r="35" spans="1:10" x14ac:dyDescent="0.2">
      <c r="A35" s="5">
        <v>1996</v>
      </c>
      <c r="B35" s="204" t="s">
        <v>23</v>
      </c>
      <c r="C35" s="205"/>
      <c r="D35" s="205"/>
      <c r="E35" s="205"/>
      <c r="F35" s="206"/>
      <c r="G35" s="4">
        <v>9</v>
      </c>
      <c r="H35" s="89">
        <v>12</v>
      </c>
      <c r="I35" s="25">
        <f>G35/((SUM($H$9:H35)/12))</f>
        <v>0.62068965517241381</v>
      </c>
      <c r="J35" s="1"/>
    </row>
    <row r="36" spans="1:10" x14ac:dyDescent="0.2">
      <c r="A36" s="4">
        <v>1997</v>
      </c>
      <c r="B36" s="204" t="s">
        <v>23</v>
      </c>
      <c r="C36" s="205"/>
      <c r="D36" s="205"/>
      <c r="E36" s="205"/>
      <c r="F36" s="206"/>
      <c r="G36" s="4">
        <v>9</v>
      </c>
      <c r="H36" s="44">
        <v>12</v>
      </c>
      <c r="I36" s="25">
        <f>G36/((SUM($H$9:H36)/12))</f>
        <v>0.58064516129032262</v>
      </c>
      <c r="J36" s="1"/>
    </row>
    <row r="37" spans="1:10" x14ac:dyDescent="0.2">
      <c r="A37" s="5">
        <v>1998</v>
      </c>
      <c r="B37" s="204" t="s">
        <v>23</v>
      </c>
      <c r="C37" s="205"/>
      <c r="D37" s="205"/>
      <c r="E37" s="205"/>
      <c r="F37" s="206"/>
      <c r="G37" s="4">
        <v>9</v>
      </c>
      <c r="H37" s="44">
        <v>12</v>
      </c>
      <c r="I37" s="25">
        <f>G37/((SUM($H$9:H37)/12))</f>
        <v>0.54545454545454541</v>
      </c>
      <c r="J37" s="1"/>
    </row>
    <row r="38" spans="1:10" x14ac:dyDescent="0.2">
      <c r="A38" s="5">
        <v>1999</v>
      </c>
      <c r="B38" s="204" t="s">
        <v>23</v>
      </c>
      <c r="C38" s="205"/>
      <c r="D38" s="205"/>
      <c r="E38" s="205"/>
      <c r="F38" s="206"/>
      <c r="G38" s="4">
        <v>9</v>
      </c>
      <c r="H38" s="44">
        <v>12</v>
      </c>
      <c r="I38" s="25">
        <f>G38/((SUM($H$9:H38)/12))</f>
        <v>0.51428571428571423</v>
      </c>
      <c r="J38" s="1"/>
    </row>
    <row r="39" spans="1:10" x14ac:dyDescent="0.2">
      <c r="A39" s="5">
        <v>2000</v>
      </c>
      <c r="B39" s="204" t="s">
        <v>23</v>
      </c>
      <c r="C39" s="205"/>
      <c r="D39" s="205"/>
      <c r="E39" s="205"/>
      <c r="F39" s="206"/>
      <c r="G39" s="4">
        <v>9</v>
      </c>
      <c r="H39" s="44">
        <v>12</v>
      </c>
      <c r="I39" s="25">
        <f>G39/((SUM($H$9:H39)/12))</f>
        <v>0.48648648648648651</v>
      </c>
      <c r="J39" s="1"/>
    </row>
    <row r="40" spans="1:10" x14ac:dyDescent="0.2">
      <c r="A40" s="5">
        <v>2001</v>
      </c>
      <c r="B40" s="204" t="s">
        <v>23</v>
      </c>
      <c r="C40" s="205"/>
      <c r="D40" s="205"/>
      <c r="E40" s="205"/>
      <c r="F40" s="206"/>
      <c r="G40" s="4">
        <v>9</v>
      </c>
      <c r="H40" s="44">
        <v>12</v>
      </c>
      <c r="I40" s="25">
        <f>G40/((SUM($H$9:H40)/12))</f>
        <v>0.46153846153846156</v>
      </c>
      <c r="J40" s="1"/>
    </row>
    <row r="41" spans="1:10" x14ac:dyDescent="0.2">
      <c r="A41" s="5">
        <v>2002</v>
      </c>
      <c r="B41" s="204" t="s">
        <v>23</v>
      </c>
      <c r="C41" s="205"/>
      <c r="D41" s="205"/>
      <c r="E41" s="205"/>
      <c r="F41" s="206"/>
      <c r="G41" s="4">
        <v>9</v>
      </c>
      <c r="H41" s="44">
        <v>12</v>
      </c>
      <c r="I41" s="25">
        <f>G41/((SUM($H$9:H41)/12))</f>
        <v>0.43902439024390244</v>
      </c>
      <c r="J41" s="1"/>
    </row>
    <row r="42" spans="1:10" x14ac:dyDescent="0.2">
      <c r="A42" s="90">
        <v>2003</v>
      </c>
      <c r="B42" s="204" t="s">
        <v>23</v>
      </c>
      <c r="C42" s="205"/>
      <c r="D42" s="205"/>
      <c r="E42" s="205"/>
      <c r="F42" s="206"/>
      <c r="G42" s="4">
        <v>9</v>
      </c>
      <c r="H42" s="44">
        <v>12</v>
      </c>
      <c r="I42" s="25">
        <f>G42/((SUM($H$9:H42)/12))</f>
        <v>0.41860465116279072</v>
      </c>
      <c r="J42" s="91"/>
    </row>
    <row r="43" spans="1:10" ht="13.5" thickBot="1" x14ac:dyDescent="0.25">
      <c r="A43" s="61">
        <v>2004</v>
      </c>
      <c r="B43" s="207" t="s">
        <v>23</v>
      </c>
      <c r="C43" s="208"/>
      <c r="D43" s="208"/>
      <c r="E43" s="208"/>
      <c r="F43" s="209"/>
      <c r="G43" s="21">
        <v>9</v>
      </c>
      <c r="H43" s="47">
        <v>12</v>
      </c>
      <c r="I43" s="25">
        <f>G43/((SUM($H$9:H43)/12))</f>
        <v>0.4</v>
      </c>
      <c r="J43" s="7"/>
    </row>
    <row r="44" spans="1:10" ht="13.5" thickBot="1" x14ac:dyDescent="0.25">
      <c r="A44" s="6"/>
      <c r="B44" s="80"/>
      <c r="C44" s="92"/>
      <c r="D44" s="48"/>
      <c r="E44" s="93"/>
      <c r="F44" s="7"/>
      <c r="G44" s="7"/>
      <c r="H44" s="48"/>
      <c r="I44" s="60"/>
      <c r="J44" s="7"/>
    </row>
  </sheetData>
  <mergeCells count="17">
    <mergeCell ref="B38:F38"/>
    <mergeCell ref="B37:F37"/>
    <mergeCell ref="B36:F36"/>
    <mergeCell ref="B27:F27"/>
    <mergeCell ref="B35:F35"/>
    <mergeCell ref="B34:F34"/>
    <mergeCell ref="B33:F33"/>
    <mergeCell ref="B43:F43"/>
    <mergeCell ref="B42:F42"/>
    <mergeCell ref="B41:F41"/>
    <mergeCell ref="B40:F40"/>
    <mergeCell ref="B39:F39"/>
    <mergeCell ref="B29:F29"/>
    <mergeCell ref="B19:F19"/>
    <mergeCell ref="B18:F18"/>
    <mergeCell ref="B11:F11"/>
    <mergeCell ref="B12:F12"/>
  </mergeCells>
  <phoneticPr fontId="0" type="noConversion"/>
  <printOptions horizontalCentered="1" verticalCentered="1" gridLines="1" gridLinesSet="0"/>
  <pageMargins left="0.25" right="0.25" top="0.5" bottom="0.5" header="0.5" footer="0.5"/>
  <pageSetup scale="70" orientation="landscape" r:id="rId1"/>
  <headerFooter alignWithMargins="0">
    <oddHeader>&amp;C&amp;"Arial,Bold"LOTT COMBINED SEWER OVERFLOW EVENTS
1982 THROUGH 2004</oddHead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cso96</vt:lpstr>
      <vt:lpstr>cso97</vt:lpstr>
      <vt:lpstr>CSO98</vt:lpstr>
      <vt:lpstr>CSO99</vt:lpstr>
      <vt:lpstr>CSO00</vt:lpstr>
      <vt:lpstr>CSO01</vt:lpstr>
      <vt:lpstr>CSO02</vt:lpstr>
      <vt:lpstr>CSO03</vt:lpstr>
      <vt:lpstr>CSO04</vt:lpstr>
      <vt:lpstr>CSO05</vt:lpstr>
      <vt:lpstr>CSO06</vt:lpstr>
      <vt:lpstr>CSO07</vt:lpstr>
      <vt:lpstr>CSO08</vt:lpstr>
      <vt:lpstr>CSO09</vt:lpstr>
      <vt:lpstr>CSO10</vt:lpstr>
      <vt:lpstr>CSO11</vt:lpstr>
      <vt:lpstr>CSO12</vt:lpstr>
      <vt:lpstr>CSO13</vt:lpstr>
      <vt:lpstr>CSO14</vt:lpstr>
      <vt:lpstr>CSO15</vt:lpstr>
      <vt:lpstr>CSO16</vt:lpstr>
      <vt:lpstr>CSO17</vt:lpstr>
      <vt:lpstr>'CSO99'!Print_Area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</dc:creator>
  <cp:lastModifiedBy>Terri Prather</cp:lastModifiedBy>
  <cp:lastPrinted>2016-05-10T18:15:01Z</cp:lastPrinted>
  <dcterms:created xsi:type="dcterms:W3CDTF">1998-05-22T18:30:33Z</dcterms:created>
  <dcterms:modified xsi:type="dcterms:W3CDTF">2018-04-03T22:52:44Z</dcterms:modified>
</cp:coreProperties>
</file>