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ttps://kc1-portal2.sharepoint.com/WaterAndLand/MuniPermit/Annual Report Documents/2019 Annual Report Files/2019_Annual_Report_Attachments/"/>
    </mc:Choice>
  </mc:AlternateContent>
  <bookViews>
    <workbookView xWindow="0" yWindow="0" windowWidth="28800" windowHeight="12300" tabRatio="761"/>
  </bookViews>
  <sheets>
    <sheet name="Table Template" sheetId="1" r:id="rId1"/>
    <sheet name="Retrofit Incentive Table" sheetId="2" state="hidden" r:id="rId2"/>
    <sheet name="WQ Benefit Calculation" sheetId="3" state="hidden" r:id="rId3"/>
    <sheet name="Hydro Benefit Calculation" sheetId="4" state="hidden" r:id="rId4"/>
    <sheet name="TSS Loading Rates &amp; Lists" sheetId="6" state="hidden" r:id="rId5"/>
  </sheets>
  <externalReferences>
    <externalReference r:id="rId6"/>
  </externalReferences>
  <definedNames>
    <definedName name="_xlnm._FilterDatabase" localSheetId="0" hidden="1">'Table Template'!$G:$G</definedName>
    <definedName name="Hydro_option">'TSS Loading Rates &amp; Lists'!$G$20:$G$23</definedName>
    <definedName name="LandUseCat">'TSS Loading Rates &amp; Lists'!$A$20:$A$23</definedName>
    <definedName name="Monitoring_planned">'TSS Loading Rates &amp; Lists'!$J$20:$J$21</definedName>
    <definedName name="_xlnm.Print_Area" localSheetId="3">'Hydro Benefit Calculation'!$A$1:$N$115</definedName>
    <definedName name="_xlnm.Print_Area" localSheetId="1">'Retrofit Incentive Table'!$A$1:$B$115</definedName>
    <definedName name="_xlnm.Print_Area" localSheetId="0">'Table Template'!$B$6:$AE$179</definedName>
    <definedName name="_xlnm.Print_Area" localSheetId="2">'WQ Benefit Calculation'!$A$1:$J$109</definedName>
    <definedName name="_xlnm.Print_Titles" localSheetId="3">'Hydro Benefit Calculation'!$23:$23</definedName>
    <definedName name="_xlnm.Print_Titles" localSheetId="1">'Retrofit Incentive Table'!$27:$27</definedName>
    <definedName name="_xlnm.Print_Titles" localSheetId="0">'Table Template'!$5:$6</definedName>
    <definedName name="_xlnm.Print_Titles" localSheetId="2">'WQ Benefit Calculation'!$16:$16</definedName>
    <definedName name="Retro_Incent_list">'TSS Loading Rates &amp; Lists'!$D$20:$D$26</definedName>
    <definedName name="Retrofit_incentives_list">'TSS Loading Rates &amp; Lists'!$D$19:$D$26</definedName>
    <definedName name="Status">'Table Template'!$AB$161:$AB$166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52" i="1" l="1"/>
  <c r="V151"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05" i="1"/>
  <c r="V104" i="1"/>
  <c r="Z93" i="1"/>
  <c r="Y93" i="1"/>
  <c r="Z16" i="1"/>
  <c r="Z68" i="1"/>
  <c r="Z72" i="1"/>
  <c r="Z39" i="1"/>
  <c r="Z73" i="1"/>
  <c r="Z74" i="1"/>
  <c r="Z17" i="1"/>
  <c r="Z18" i="1"/>
  <c r="Z75" i="1"/>
  <c r="Z8" i="1"/>
  <c r="Z19" i="1"/>
  <c r="Z20" i="1"/>
  <c r="Z80" i="1"/>
  <c r="Z81" i="1"/>
  <c r="Z82" i="1"/>
  <c r="Z83" i="1"/>
  <c r="Z84" i="1"/>
  <c r="Z21" i="1"/>
  <c r="Z9" i="1"/>
  <c r="Z22" i="1"/>
  <c r="Z85" i="1"/>
  <c r="Z86" i="1"/>
  <c r="Z87" i="1"/>
  <c r="Z88" i="1"/>
  <c r="Z89" i="1"/>
  <c r="Z79" i="1"/>
  <c r="Z90" i="1"/>
  <c r="Z91" i="1"/>
  <c r="Z92" i="1"/>
  <c r="Z48" i="1"/>
  <c r="Z49" i="1"/>
  <c r="Z50" i="1"/>
  <c r="Z28" i="1"/>
  <c r="Z29" i="1"/>
  <c r="Z31" i="1"/>
  <c r="Z51" i="1"/>
  <c r="Z52" i="1"/>
  <c r="Z53" i="1"/>
  <c r="Z54" i="1"/>
  <c r="Z55" i="1"/>
  <c r="Z56" i="1"/>
  <c r="Z57" i="1"/>
  <c r="Z58" i="1"/>
  <c r="Z40" i="1"/>
  <c r="Z59" i="1"/>
  <c r="Z60" i="1"/>
  <c r="Z61" i="1"/>
  <c r="Z62" i="1"/>
  <c r="Z63" i="1"/>
  <c r="Z64" i="1"/>
  <c r="Z30" i="1"/>
  <c r="Z65" i="1"/>
  <c r="Z66" i="1"/>
  <c r="Z34" i="1"/>
  <c r="Z41" i="1"/>
  <c r="Z42" i="1"/>
  <c r="Z43" i="1"/>
  <c r="Z44" i="1"/>
  <c r="Z35" i="1"/>
  <c r="Z45" i="1"/>
  <c r="Z36" i="1"/>
  <c r="Z37" i="1"/>
  <c r="Z38" i="1"/>
  <c r="Z46" i="1"/>
  <c r="Z47" i="1"/>
  <c r="Z13" i="1"/>
  <c r="Z14" i="1"/>
  <c r="Z69" i="1"/>
  <c r="Z25" i="1"/>
  <c r="Z78" i="1"/>
  <c r="Z70" i="1"/>
  <c r="Z71" i="1"/>
  <c r="Z15" i="1"/>
  <c r="Z67" i="1"/>
  <c r="Z26" i="1"/>
  <c r="Z11" i="1"/>
  <c r="Z76" i="1"/>
  <c r="Z77" i="1"/>
  <c r="Z7" i="1"/>
  <c r="Z12" i="1"/>
  <c r="Z23" i="1"/>
  <c r="Z24" i="1"/>
  <c r="Z10" i="1"/>
  <c r="Z27" i="1"/>
  <c r="Y68" i="1"/>
  <c r="Y72" i="1"/>
  <c r="Y39" i="1"/>
  <c r="Y73" i="1"/>
  <c r="Y74" i="1"/>
  <c r="Y17" i="1"/>
  <c r="Y18" i="1"/>
  <c r="Y75" i="1"/>
  <c r="Y8" i="1"/>
  <c r="Y19" i="1"/>
  <c r="Y20" i="1"/>
  <c r="Y80" i="1"/>
  <c r="Y81" i="1"/>
  <c r="Y82" i="1"/>
  <c r="Y83" i="1"/>
  <c r="Y84" i="1"/>
  <c r="Y21" i="1"/>
  <c r="Y9" i="1"/>
  <c r="Y22" i="1"/>
  <c r="Y85" i="1"/>
  <c r="Y86" i="1"/>
  <c r="Y87" i="1"/>
  <c r="Y88" i="1"/>
  <c r="Y89" i="1"/>
  <c r="Y79" i="1"/>
  <c r="Y90" i="1"/>
  <c r="Y91" i="1"/>
  <c r="Y92" i="1"/>
  <c r="Y48" i="1"/>
  <c r="Y49" i="1"/>
  <c r="Y50" i="1"/>
  <c r="Y28" i="1"/>
  <c r="Y29" i="1"/>
  <c r="Y31" i="1"/>
  <c r="Y51" i="1"/>
  <c r="Y52" i="1"/>
  <c r="Y53" i="1"/>
  <c r="Y54" i="1"/>
  <c r="Y55" i="1"/>
  <c r="Y56" i="1"/>
  <c r="Y57" i="1"/>
  <c r="Y58" i="1"/>
  <c r="Y40" i="1"/>
  <c r="Y59" i="1"/>
  <c r="Y60" i="1"/>
  <c r="Y61" i="1"/>
  <c r="Y62" i="1"/>
  <c r="Y63" i="1"/>
  <c r="Y64" i="1"/>
  <c r="Y30" i="1"/>
  <c r="Y65" i="1"/>
  <c r="Y66" i="1"/>
  <c r="Y11" i="1"/>
  <c r="Y76" i="1"/>
  <c r="Y77" i="1"/>
  <c r="Y7" i="1"/>
  <c r="Y12" i="1"/>
  <c r="Y34" i="1"/>
  <c r="Y41" i="1"/>
  <c r="Y42" i="1"/>
  <c r="Y43" i="1"/>
  <c r="Y44" i="1"/>
  <c r="Y35" i="1"/>
  <c r="Y45" i="1"/>
  <c r="Y36" i="1"/>
  <c r="Y37" i="1"/>
  <c r="Y38" i="1"/>
  <c r="Y46" i="1"/>
  <c r="Y47" i="1"/>
  <c r="Y13" i="1"/>
  <c r="Y14" i="1"/>
  <c r="Y69" i="1"/>
  <c r="Y25" i="1"/>
  <c r="Y78" i="1"/>
  <c r="Y70" i="1"/>
  <c r="Y71" i="1"/>
  <c r="Y15" i="1"/>
  <c r="Y67" i="1"/>
  <c r="Y26" i="1"/>
  <c r="Y16" i="1"/>
  <c r="Y23" i="1"/>
  <c r="Y24" i="1"/>
  <c r="Y10" i="1"/>
  <c r="Y27" i="1"/>
  <c r="X22" i="1"/>
  <c r="G51" i="4"/>
  <c r="X25" i="1"/>
  <c r="G52" i="4"/>
  <c r="X78" i="1"/>
  <c r="G53" i="4"/>
  <c r="X70" i="1"/>
  <c r="G54" i="4"/>
  <c r="X71" i="1"/>
  <c r="G55" i="4"/>
  <c r="X15" i="1"/>
  <c r="G56" i="4"/>
  <c r="X67" i="1"/>
  <c r="G57" i="4"/>
  <c r="X26" i="1"/>
  <c r="G58" i="4"/>
  <c r="X16" i="1"/>
  <c r="G59" i="4"/>
  <c r="X68" i="1"/>
  <c r="G60" i="4"/>
  <c r="X72" i="1"/>
  <c r="G61" i="4"/>
  <c r="X39" i="1"/>
  <c r="G62" i="4"/>
  <c r="X73" i="1"/>
  <c r="G63" i="4"/>
  <c r="X74" i="1"/>
  <c r="G64" i="4"/>
  <c r="X17" i="1"/>
  <c r="G65" i="4"/>
  <c r="X18" i="1"/>
  <c r="G66" i="4"/>
  <c r="X75" i="1"/>
  <c r="G67" i="4"/>
  <c r="X8" i="1"/>
  <c r="G68" i="4"/>
  <c r="X19" i="1"/>
  <c r="G69" i="4"/>
  <c r="X20" i="1"/>
  <c r="G70" i="4"/>
  <c r="X80" i="1"/>
  <c r="G71" i="4"/>
  <c r="X81" i="1"/>
  <c r="G72" i="4"/>
  <c r="X82" i="1"/>
  <c r="G73" i="4"/>
  <c r="X83" i="1"/>
  <c r="G74" i="4"/>
  <c r="X84" i="1"/>
  <c r="G75" i="4"/>
  <c r="X21" i="1"/>
  <c r="G76" i="4"/>
  <c r="X9" i="1"/>
  <c r="G78" i="4"/>
  <c r="X85" i="1"/>
  <c r="G79" i="4"/>
  <c r="X86" i="1"/>
  <c r="G80" i="4"/>
  <c r="X87" i="1"/>
  <c r="G81" i="4"/>
  <c r="X88" i="1"/>
  <c r="G82" i="4"/>
  <c r="X89" i="1"/>
  <c r="G84" i="4"/>
  <c r="X90" i="1"/>
  <c r="G85" i="4"/>
  <c r="X91" i="1"/>
  <c r="G86" i="4"/>
  <c r="G87" i="4"/>
  <c r="G88" i="4"/>
  <c r="X48" i="1"/>
  <c r="G89" i="4"/>
  <c r="X49" i="1"/>
  <c r="G90" i="4"/>
  <c r="X50" i="1"/>
  <c r="G91" i="4"/>
  <c r="X28" i="1"/>
  <c r="G92" i="4"/>
  <c r="X29" i="1"/>
  <c r="G93" i="4"/>
  <c r="X31" i="1"/>
  <c r="G94" i="4"/>
  <c r="X51" i="1"/>
  <c r="G95" i="4"/>
  <c r="X52" i="1"/>
  <c r="G96" i="4"/>
  <c r="X53" i="1"/>
  <c r="G97" i="4"/>
  <c r="X54" i="1"/>
  <c r="G98" i="4"/>
  <c r="X55" i="1"/>
  <c r="G99" i="4"/>
  <c r="X56" i="1"/>
  <c r="G100" i="4"/>
  <c r="X57" i="1"/>
  <c r="G101" i="4"/>
  <c r="X58" i="1"/>
  <c r="G102" i="4"/>
  <c r="X40" i="1"/>
  <c r="G103" i="4"/>
  <c r="X59" i="1"/>
  <c r="G104" i="4"/>
  <c r="X60" i="1"/>
  <c r="G105" i="4"/>
  <c r="X61" i="1"/>
  <c r="G106" i="4"/>
  <c r="X62" i="1"/>
  <c r="G107" i="4"/>
  <c r="X63" i="1"/>
  <c r="G108" i="4"/>
  <c r="X64" i="1"/>
  <c r="G109" i="4"/>
  <c r="X30" i="1"/>
  <c r="G110" i="4"/>
  <c r="X65" i="1"/>
  <c r="G111" i="4"/>
  <c r="X66" i="1"/>
  <c r="G49" i="4"/>
  <c r="X14" i="1"/>
  <c r="G50" i="4"/>
  <c r="X69" i="1"/>
  <c r="G28" i="4"/>
  <c r="X11" i="1"/>
  <c r="G29" i="4"/>
  <c r="X76" i="1"/>
  <c r="G30" i="4"/>
  <c r="X77" i="1"/>
  <c r="G31" i="4"/>
  <c r="G32" i="4"/>
  <c r="G33" i="4"/>
  <c r="G34" i="4"/>
  <c r="X7" i="1"/>
  <c r="G35" i="4"/>
  <c r="X12" i="1"/>
  <c r="G36" i="4"/>
  <c r="X34" i="1"/>
  <c r="G37" i="4"/>
  <c r="X41" i="1"/>
  <c r="G38" i="4"/>
  <c r="X42" i="1"/>
  <c r="G39" i="4"/>
  <c r="X43" i="1"/>
  <c r="G40" i="4"/>
  <c r="X44" i="1"/>
  <c r="G41" i="4"/>
  <c r="X35" i="1"/>
  <c r="G42" i="4"/>
  <c r="X45" i="1"/>
  <c r="G43" i="4"/>
  <c r="X36" i="1"/>
  <c r="G44" i="4"/>
  <c r="X37" i="1"/>
  <c r="G45" i="4"/>
  <c r="X38" i="1"/>
  <c r="G46" i="4"/>
  <c r="X46" i="1"/>
  <c r="G47" i="4"/>
  <c r="X47" i="1"/>
  <c r="G48" i="4"/>
  <c r="X13" i="1"/>
  <c r="G27" i="4"/>
  <c r="X10" i="1"/>
  <c r="I88" i="3"/>
  <c r="W52" i="1"/>
  <c r="X93" i="1"/>
  <c r="X92" i="1"/>
  <c r="E92" i="3"/>
  <c r="E93" i="3"/>
  <c r="E94" i="3"/>
  <c r="I94" i="3"/>
  <c r="W58" i="1"/>
  <c r="E95" i="3"/>
  <c r="I95" i="3"/>
  <c r="W40" i="1"/>
  <c r="E96" i="3"/>
  <c r="I96" i="3"/>
  <c r="W59" i="1"/>
  <c r="E97" i="3"/>
  <c r="I97" i="3"/>
  <c r="W60" i="1"/>
  <c r="E98" i="3"/>
  <c r="E99" i="3"/>
  <c r="E100" i="3"/>
  <c r="E101" i="3"/>
  <c r="E102" i="3"/>
  <c r="I102" i="3"/>
  <c r="W30" i="1"/>
  <c r="E103" i="3"/>
  <c r="I103" i="3"/>
  <c r="W65" i="1"/>
  <c r="E104" i="3"/>
  <c r="I104" i="3"/>
  <c r="W66" i="1"/>
  <c r="I101" i="3"/>
  <c r="W64" i="1"/>
  <c r="I93" i="3"/>
  <c r="W57" i="1"/>
  <c r="I92" i="3"/>
  <c r="W56" i="1"/>
  <c r="I99" i="3"/>
  <c r="W62" i="1"/>
  <c r="I98" i="3"/>
  <c r="W61" i="1"/>
  <c r="I100" i="3"/>
  <c r="W63" i="1"/>
  <c r="E91" i="3"/>
  <c r="E90" i="3"/>
  <c r="E89" i="3"/>
  <c r="E87" i="3"/>
  <c r="E86" i="3"/>
  <c r="E85" i="3"/>
  <c r="E84" i="3"/>
  <c r="E83" i="3"/>
  <c r="E82" i="3"/>
  <c r="E81" i="3"/>
  <c r="I81" i="3"/>
  <c r="W48" i="1"/>
  <c r="I90" i="3"/>
  <c r="W54" i="1"/>
  <c r="I82" i="3"/>
  <c r="W49" i="1"/>
  <c r="I91" i="3"/>
  <c r="W55" i="1"/>
  <c r="I83" i="3"/>
  <c r="W50" i="1"/>
  <c r="I84" i="3"/>
  <c r="W28" i="1"/>
  <c r="I87" i="3"/>
  <c r="W51" i="1"/>
  <c r="I85" i="3"/>
  <c r="W29" i="1"/>
  <c r="I86" i="3"/>
  <c r="W31" i="1"/>
  <c r="I89" i="3"/>
  <c r="W53" i="1"/>
  <c r="E20" i="3"/>
  <c r="I20" i="3"/>
  <c r="W10" i="1"/>
  <c r="E21" i="3"/>
  <c r="I21" i="3"/>
  <c r="W11" i="1"/>
  <c r="E28" i="3"/>
  <c r="I28" i="3"/>
  <c r="W12" i="1"/>
  <c r="F83" i="4"/>
  <c r="E83" i="4"/>
  <c r="G83" i="4"/>
  <c r="X79" i="1"/>
  <c r="E72" i="4"/>
  <c r="E66" i="3"/>
  <c r="I66" i="3"/>
  <c r="W83" i="1"/>
  <c r="E65" i="3"/>
  <c r="I65" i="3"/>
  <c r="W82" i="1"/>
  <c r="E63" i="3"/>
  <c r="I63" i="3"/>
  <c r="W80" i="1"/>
  <c r="E64" i="3"/>
  <c r="I64" i="3"/>
  <c r="W81" i="1"/>
  <c r="E53" i="3"/>
  <c r="I53" i="3"/>
  <c r="W72" i="1"/>
  <c r="E54" i="3"/>
  <c r="I54" i="3"/>
  <c r="W39" i="1"/>
  <c r="E55" i="3"/>
  <c r="I55" i="3"/>
  <c r="W73" i="1"/>
  <c r="E56" i="3"/>
  <c r="I56" i="3"/>
  <c r="W74" i="1"/>
  <c r="E57" i="3"/>
  <c r="I57" i="3"/>
  <c r="W17" i="1"/>
  <c r="E58" i="3"/>
  <c r="I58" i="3"/>
  <c r="W18" i="1"/>
  <c r="E59" i="3"/>
  <c r="I59" i="3"/>
  <c r="W75" i="1"/>
  <c r="E60" i="3"/>
  <c r="I60" i="3"/>
  <c r="W8" i="1"/>
  <c r="E61" i="3"/>
  <c r="I61" i="3"/>
  <c r="W19" i="1"/>
  <c r="E62" i="3"/>
  <c r="I62" i="3"/>
  <c r="W20" i="1"/>
  <c r="E67" i="3"/>
  <c r="I67" i="3"/>
  <c r="W84" i="1"/>
  <c r="E69" i="3"/>
  <c r="I69" i="3"/>
  <c r="W9" i="1"/>
  <c r="E41" i="3"/>
  <c r="I41" i="3"/>
  <c r="W13" i="1"/>
  <c r="E42" i="3"/>
  <c r="I42" i="3"/>
  <c r="W14" i="1"/>
  <c r="E43" i="3"/>
  <c r="I43" i="3"/>
  <c r="W69" i="1"/>
  <c r="E44" i="3"/>
  <c r="I44" i="3"/>
  <c r="W25" i="1"/>
  <c r="E45" i="3"/>
  <c r="I45" i="3"/>
  <c r="W78" i="1"/>
  <c r="E46" i="3"/>
  <c r="I46" i="3"/>
  <c r="W70" i="1"/>
  <c r="E47" i="3"/>
  <c r="I47" i="3"/>
  <c r="W71" i="1"/>
  <c r="E48" i="3"/>
  <c r="I48" i="3"/>
  <c r="W15" i="1"/>
  <c r="E49" i="3"/>
  <c r="I49" i="3"/>
  <c r="W67" i="1"/>
  <c r="E50" i="3"/>
  <c r="I50" i="3"/>
  <c r="W26" i="1"/>
  <c r="E51" i="3"/>
  <c r="I51" i="3"/>
  <c r="W16" i="1"/>
  <c r="E52" i="3"/>
  <c r="I52" i="3"/>
  <c r="W68" i="1"/>
  <c r="F26" i="4"/>
  <c r="E26" i="4"/>
  <c r="G26" i="4"/>
  <c r="X24" i="1"/>
  <c r="F25" i="4"/>
  <c r="E25" i="4"/>
  <c r="G25" i="4"/>
  <c r="X23" i="1"/>
  <c r="F24" i="4"/>
  <c r="E24" i="4"/>
  <c r="G24" i="4"/>
  <c r="X27" i="1"/>
  <c r="A27" i="2"/>
  <c r="C9" i="6"/>
  <c r="D9" i="6"/>
  <c r="B9" i="6"/>
  <c r="E76" i="3"/>
  <c r="I76" i="3"/>
  <c r="W79" i="1"/>
  <c r="E22" i="3"/>
  <c r="I22" i="3"/>
  <c r="W76" i="1"/>
  <c r="E26" i="3"/>
  <c r="I26" i="3"/>
  <c r="E27" i="3"/>
  <c r="I27" i="3"/>
  <c r="W7" i="1"/>
  <c r="E25" i="3"/>
  <c r="I25" i="3"/>
  <c r="E29" i="3"/>
  <c r="I29" i="3"/>
  <c r="W34" i="1"/>
  <c r="E78" i="3"/>
  <c r="I78" i="3"/>
  <c r="W91" i="1"/>
  <c r="E79" i="3"/>
  <c r="I79" i="3"/>
  <c r="E80" i="3"/>
  <c r="I80" i="3"/>
  <c r="E77" i="3"/>
  <c r="I77" i="3"/>
  <c r="W90" i="1"/>
  <c r="E73" i="3"/>
  <c r="I73" i="3"/>
  <c r="W87" i="1"/>
  <c r="E70" i="3"/>
  <c r="I70" i="3"/>
  <c r="W22" i="1"/>
  <c r="E74" i="3"/>
  <c r="I74" i="3"/>
  <c r="W88" i="1"/>
  <c r="E71" i="3"/>
  <c r="I71" i="3"/>
  <c r="W85" i="1"/>
  <c r="E75" i="3"/>
  <c r="I75" i="3"/>
  <c r="W89" i="1"/>
  <c r="E68" i="3"/>
  <c r="I68" i="3"/>
  <c r="W21" i="1"/>
  <c r="E72" i="3"/>
  <c r="I72" i="3"/>
  <c r="W86" i="1"/>
  <c r="E40" i="3"/>
  <c r="I40" i="3"/>
  <c r="W47" i="1"/>
  <c r="E30" i="3"/>
  <c r="I30" i="3"/>
  <c r="W41" i="1"/>
  <c r="E34" i="3"/>
  <c r="I34" i="3"/>
  <c r="W35" i="1"/>
  <c r="E38" i="3"/>
  <c r="I38" i="3"/>
  <c r="W38" i="1"/>
  <c r="E31" i="3"/>
  <c r="I31" i="3"/>
  <c r="W42" i="1"/>
  <c r="E39" i="3"/>
  <c r="I39" i="3"/>
  <c r="W46" i="1"/>
  <c r="E32" i="3"/>
  <c r="I32" i="3"/>
  <c r="W43" i="1"/>
  <c r="E36" i="3"/>
  <c r="I36" i="3"/>
  <c r="W36" i="1"/>
  <c r="E33" i="3"/>
  <c r="I33" i="3"/>
  <c r="W44" i="1"/>
  <c r="E37" i="3"/>
  <c r="I37" i="3"/>
  <c r="W37" i="1"/>
  <c r="E35" i="3"/>
  <c r="I35" i="3"/>
  <c r="W45" i="1"/>
  <c r="E17" i="3"/>
  <c r="I17" i="3"/>
  <c r="W27" i="1"/>
  <c r="E19" i="3"/>
  <c r="I19" i="3"/>
  <c r="W24" i="1"/>
  <c r="E23" i="3"/>
  <c r="I23" i="3"/>
  <c r="W77" i="1"/>
  <c r="E24" i="3"/>
  <c r="I24" i="3"/>
  <c r="E18" i="3"/>
  <c r="I18" i="3"/>
  <c r="W23" i="1"/>
  <c r="W93" i="1"/>
  <c r="W92" i="1"/>
</calcChain>
</file>

<file path=xl/comments1.xml><?xml version="1.0" encoding="utf-8"?>
<comments xmlns="http://schemas.openxmlformats.org/spreadsheetml/2006/main">
  <authors>
    <author>Lai, Lorraine</author>
  </authors>
  <commentList>
    <comment ref="H99" authorId="0" shapeId="0">
      <text>
        <r>
          <rPr>
            <b/>
            <sz val="8"/>
            <color indexed="81"/>
            <rFont val="Tahoma"/>
            <family val="2"/>
          </rPr>
          <t>Lai, Lorraine:</t>
        </r>
        <r>
          <rPr>
            <sz val="8"/>
            <color indexed="81"/>
            <rFont val="Tahoma"/>
            <family val="2"/>
          </rPr>
          <t xml:space="preserve">
Grant not awarded</t>
        </r>
      </text>
    </comment>
  </commentList>
</comments>
</file>

<file path=xl/comments2.xml><?xml version="1.0" encoding="utf-8"?>
<comments xmlns="http://schemas.openxmlformats.org/spreadsheetml/2006/main">
  <authors>
    <author>Keune, Jennifer</author>
  </authors>
  <commentList>
    <comment ref="B16" authorId="0" shapeId="0">
      <text>
        <r>
          <rPr>
            <b/>
            <sz val="9"/>
            <color indexed="81"/>
            <rFont val="Tahoma"/>
            <family val="2"/>
          </rPr>
          <t>Keune, Jennifer:</t>
        </r>
        <r>
          <rPr>
            <sz val="9"/>
            <color indexed="81"/>
            <rFont val="Tahoma"/>
            <family val="2"/>
          </rPr>
          <t xml:space="preserve">
Consistent with Ecology method applied to site selection process for S8.D.</t>
        </r>
      </text>
    </comment>
    <comment ref="C16" authorId="0" shapeId="0">
      <text>
        <r>
          <rPr>
            <b/>
            <sz val="9"/>
            <color indexed="81"/>
            <rFont val="Tahoma"/>
            <family val="2"/>
          </rPr>
          <t>Keune, Jennifer:</t>
        </r>
        <r>
          <rPr>
            <sz val="9"/>
            <color indexed="81"/>
            <rFont val="Tahoma"/>
            <family val="2"/>
          </rPr>
          <t xml:space="preserve">
Total acreage served by project.</t>
        </r>
      </text>
    </comment>
    <comment ref="A108" authorId="0" shapeId="0">
      <text>
        <r>
          <rPr>
            <b/>
            <sz val="9"/>
            <color indexed="81"/>
            <rFont val="Tahoma"/>
            <family val="2"/>
          </rPr>
          <t xml:space="preserve">Keune, Jennifer:
</t>
        </r>
        <r>
          <rPr>
            <sz val="9"/>
            <color indexed="81"/>
            <rFont val="Tahoma"/>
            <family val="2"/>
          </rPr>
          <t>Automated formula takes care of this.</t>
        </r>
      </text>
    </comment>
  </commentList>
</comments>
</file>

<file path=xl/comments3.xml><?xml version="1.0" encoding="utf-8"?>
<comments xmlns="http://schemas.openxmlformats.org/spreadsheetml/2006/main">
  <authors>
    <author>Keune, Jennifer</author>
  </authors>
  <commentList>
    <comment ref="G77" authorId="0" shapeId="0">
      <text>
        <r>
          <rPr>
            <b/>
            <sz val="9"/>
            <color indexed="81"/>
            <rFont val="Tahoma"/>
            <family val="2"/>
          </rPr>
          <t>Keune, Jennifer:</t>
        </r>
        <r>
          <rPr>
            <sz val="9"/>
            <color indexed="81"/>
            <rFont val="Tahoma"/>
            <family val="2"/>
          </rPr>
          <t xml:space="preserve">
Overrode formula to avoid Div/0 error.</t>
        </r>
      </text>
    </comment>
  </commentList>
</comments>
</file>

<file path=xl/sharedStrings.xml><?xml version="1.0" encoding="utf-8"?>
<sst xmlns="http://schemas.openxmlformats.org/spreadsheetml/2006/main" count="2045" uniqueCount="654">
  <si>
    <t>The annual reporting requirement described in S5.C.7 must follow the format and instructions provided in this appendix.</t>
  </si>
  <si>
    <t> </t>
  </si>
  <si>
    <t>Funding (%)</t>
  </si>
  <si>
    <t>See: https://apps.ecology.wa.gov/paris/DownloadDocument.aspx?id=279051</t>
  </si>
  <si>
    <t>KC Agency</t>
  </si>
  <si>
    <t>Project 
Name</t>
  </si>
  <si>
    <t>Project Number</t>
  </si>
  <si>
    <t>PM</t>
  </si>
  <si>
    <r>
      <t>Project Type</t>
    </r>
    <r>
      <rPr>
        <b/>
        <vertAlign val="superscript"/>
        <sz val="12"/>
        <color theme="1"/>
        <rFont val="Times New Roman"/>
        <family val="1"/>
      </rPr>
      <t>1</t>
    </r>
  </si>
  <si>
    <t>Start Year</t>
  </si>
  <si>
    <r>
      <t>Status</t>
    </r>
    <r>
      <rPr>
        <b/>
        <vertAlign val="superscript"/>
        <sz val="12"/>
        <color theme="1"/>
        <rFont val="Times New Roman"/>
        <family val="1"/>
      </rPr>
      <t>2</t>
    </r>
  </si>
  <si>
    <t>End Year</t>
  </si>
  <si>
    <r>
      <t>Cost 
Estimate</t>
    </r>
    <r>
      <rPr>
        <b/>
        <vertAlign val="superscript"/>
        <sz val="12"/>
        <color theme="1"/>
        <rFont val="Times New Roman"/>
        <family val="1"/>
      </rPr>
      <t>3</t>
    </r>
  </si>
  <si>
    <t>Local</t>
  </si>
  <si>
    <t>State</t>
  </si>
  <si>
    <t>Federal</t>
  </si>
  <si>
    <t>Basin Area (ac)</t>
  </si>
  <si>
    <t>LID equiv. Area</t>
  </si>
  <si>
    <t>LID Point Factor</t>
  </si>
  <si>
    <t>RT equiv. Area</t>
  </si>
  <si>
    <t>RT Point Factor</t>
  </si>
  <si>
    <t>FC Equiv. Area</t>
  </si>
  <si>
    <t>FC Point Factor</t>
  </si>
  <si>
    <t>Other Project Area  -AC or mi</t>
  </si>
  <si>
    <t>Other Point Factor</t>
  </si>
  <si>
    <t>Total SSC Program Points</t>
  </si>
  <si>
    <r>
      <t>WQ Benefit (Est. TSS or TS reduction lbs/yr)</t>
    </r>
    <r>
      <rPr>
        <b/>
        <vertAlign val="superscript"/>
        <sz val="12"/>
        <color theme="1"/>
        <rFont val="Times New Roman"/>
        <family val="1"/>
      </rPr>
      <t>4</t>
    </r>
  </si>
  <si>
    <r>
      <t>Hydro Benefit (Est. Avg. % flow reduction)</t>
    </r>
    <r>
      <rPr>
        <b/>
        <vertAlign val="superscript"/>
        <sz val="12"/>
        <color theme="1"/>
        <rFont val="Times New Roman"/>
        <family val="1"/>
      </rPr>
      <t>5</t>
    </r>
  </si>
  <si>
    <t>Hydro Benefit Option #</t>
  </si>
  <si>
    <r>
      <t>Retrofit Incentive</t>
    </r>
    <r>
      <rPr>
        <b/>
        <vertAlign val="superscript"/>
        <sz val="12"/>
        <color theme="1"/>
        <rFont val="Times New Roman"/>
        <family val="1"/>
      </rPr>
      <t>6</t>
    </r>
  </si>
  <si>
    <t>Other Benefit</t>
  </si>
  <si>
    <t>Monitoring Planned (Y/N)</t>
  </si>
  <si>
    <t>Lat / 
Long 
(X, Y)</t>
  </si>
  <si>
    <t>Receiving water body name</t>
  </si>
  <si>
    <t>Comments</t>
  </si>
  <si>
    <t>WLRD - SWS</t>
  </si>
  <si>
    <t>Clough Creek Buyout and Sediment Facility</t>
  </si>
  <si>
    <t>W. Kara</t>
  </si>
  <si>
    <t>4. Complete/ Maintenance</t>
  </si>
  <si>
    <t>$1.7M</t>
  </si>
  <si>
    <t>Flood reduction</t>
  </si>
  <si>
    <t>Yes</t>
  </si>
  <si>
    <t>47.47354/
-121.78639</t>
  </si>
  <si>
    <t>Clough Creek</t>
  </si>
  <si>
    <t>Construction of facility to capture excess sediment from Clough Creek.</t>
  </si>
  <si>
    <t>Roads</t>
  </si>
  <si>
    <t>Isaquah Hobart Road at NE 113th St</t>
  </si>
  <si>
    <t>B. Bacani</t>
  </si>
  <si>
    <t>2. Design and permitting</t>
  </si>
  <si>
    <t>$200K</t>
  </si>
  <si>
    <t>None</t>
  </si>
  <si>
    <t>47.48462/
-122.02791</t>
  </si>
  <si>
    <t>Issaquah Creek</t>
  </si>
  <si>
    <t>Provide bioretention.</t>
  </si>
  <si>
    <t>WTD</t>
  </si>
  <si>
    <t>Kirkland Pump Station Upgrade</t>
  </si>
  <si>
    <t>S. Yildiz</t>
  </si>
  <si>
    <t>3. Construction</t>
  </si>
  <si>
    <t>$75K</t>
  </si>
  <si>
    <t>No</t>
  </si>
  <si>
    <t>47.676445/
-122.203728</t>
  </si>
  <si>
    <t>Lake Washington</t>
  </si>
  <si>
    <t xml:space="preserve">Joint King County-City of Kirkland project. Install silva-cell system to increase infiltration around landscaped area and pervious asphalt paving on the street. Upon completion, the street will be turned over to the City.  </t>
  </si>
  <si>
    <t>Evans Creek Tributary 108 Basin-wide Retrofit Siting</t>
  </si>
  <si>
    <t>C. Jonson</t>
  </si>
  <si>
    <t>$300K</t>
  </si>
  <si>
    <t>47.675415/
-122.056882</t>
  </si>
  <si>
    <t>Evans Creek</t>
  </si>
  <si>
    <t>Planning and predesign for three retrofit projects with detention and bioretention stormwater facilities.</t>
  </si>
  <si>
    <t>May Creek Tributary 291A Small Basin Retrofit</t>
  </si>
  <si>
    <t>$216K</t>
  </si>
  <si>
    <t>47.49543/
-122.12522</t>
  </si>
  <si>
    <t>May Creek</t>
  </si>
  <si>
    <t>Planning, predesign, and final design to for one retrofit project with detention and bioretention stormwater facilities.</t>
  </si>
  <si>
    <t>Transit</t>
  </si>
  <si>
    <t>North Base Stormwater ISGP Upgrade</t>
  </si>
  <si>
    <t>T. Swanson</t>
  </si>
  <si>
    <t>1. Planning</t>
  </si>
  <si>
    <t>$500K</t>
  </si>
  <si>
    <t>47.74691/
-122.3013</t>
  </si>
  <si>
    <t>Thornton Creek</t>
  </si>
  <si>
    <t>Additional treatment units installed within an existing stormwater system.  Monitoring will take place at outfall.</t>
  </si>
  <si>
    <t>Cedar Grove Road Water Quality Pond</t>
  </si>
  <si>
    <t>R. Shular</t>
  </si>
  <si>
    <t>Habitat</t>
  </si>
  <si>
    <t>47.43985/
-122.06384</t>
  </si>
  <si>
    <t>Cedar River</t>
  </si>
  <si>
    <t>Construct water quality pond to reduce sediment load from road.  Pit sites along the road have significant track out.  Source control enforcement is also being pursued.</t>
  </si>
  <si>
    <t>Avondale Rd</t>
  </si>
  <si>
    <t>$150K</t>
  </si>
  <si>
    <t>47.71543/
-122.09057</t>
  </si>
  <si>
    <t>Cottage Creek</t>
  </si>
  <si>
    <t>Retrofit bioretention swale within right-of-way to treat runoff from high use intersection.</t>
  </si>
  <si>
    <t>Kerristan Rd Flow Dispersion</t>
  </si>
  <si>
    <t>$74K</t>
  </si>
  <si>
    <t>47.42845/
-121.9294</t>
  </si>
  <si>
    <t>Rock Creek</t>
  </si>
  <si>
    <t>Disperse flow to reduce erosion and increase infiltration.</t>
  </si>
  <si>
    <t xml:space="preserve">Covington-Sawyer Rd at 179 Ave SE </t>
  </si>
  <si>
    <t>D. Bleasedale</t>
  </si>
  <si>
    <t>47.295278/
-122.273333</t>
  </si>
  <si>
    <t>Soos Creek</t>
  </si>
  <si>
    <t>Bioretention system.</t>
  </si>
  <si>
    <t>Dockton Rd</t>
  </si>
  <si>
    <t>47.41245/
-122.43744</t>
  </si>
  <si>
    <t>Puget Sound</t>
  </si>
  <si>
    <t>Construct bioinfiltration swale.</t>
  </si>
  <si>
    <t>Black Diamond Ravensdale Rd</t>
  </si>
  <si>
    <t>$60K</t>
  </si>
  <si>
    <t>47.34711/
-121.98993</t>
  </si>
  <si>
    <t>Ground</t>
  </si>
  <si>
    <t xml:space="preserve">140th Avenue SE at SE Petrovitsky Road </t>
  </si>
  <si>
    <t>5. Project Canelled</t>
  </si>
  <si>
    <t>$100K</t>
  </si>
  <si>
    <t>47.44557/
-122.15501</t>
  </si>
  <si>
    <t>Enhance existing retention/detention pond to treat runoff from high use intersection.</t>
  </si>
  <si>
    <t>Issaquah Hobart Road SE at SE May Valley Road</t>
  </si>
  <si>
    <t>Construct water quality swale to treat high use intersection stormwater runoff.</t>
  </si>
  <si>
    <t>SMag CSO Control Project Storage Facility</t>
  </si>
  <si>
    <t>S. Namini</t>
  </si>
  <si>
    <t>$254K</t>
  </si>
  <si>
    <t>Applied for state funding</t>
  </si>
  <si>
    <t>47.63298/
-122.38664</t>
  </si>
  <si>
    <t>Elliott Bay</t>
  </si>
  <si>
    <t xml:space="preserve">Landscape infiltration via underdrains; driveway and roof runoff collected and routed to bioswales. </t>
  </si>
  <si>
    <t>North Beach Pump Station and CSO Control Facility</t>
  </si>
  <si>
    <t>S. Nanimi</t>
  </si>
  <si>
    <t>$140K</t>
  </si>
  <si>
    <t>47.701533/
-122.390417</t>
  </si>
  <si>
    <t xml:space="preserve">State partially funded design.  State funding of construction TBD.  Area contributing to project for water quality benefit evaluation is drainage area to StormFilter catch basin insert. </t>
  </si>
  <si>
    <t>Seola Creek Basin Facility Upgrade and Retrofit</t>
  </si>
  <si>
    <t>$1.5M</t>
  </si>
  <si>
    <t>47.51044/
-122.36880</t>
  </si>
  <si>
    <t>Seola Creek</t>
  </si>
  <si>
    <t>Retrofit to add a wetpool to a flow control facility; partially funded by Ecology Grant 1200062.</t>
  </si>
  <si>
    <t>Tuscani Facility Remediation</t>
  </si>
  <si>
    <t>$124K</t>
  </si>
  <si>
    <t>47.70591/
-122.07458</t>
  </si>
  <si>
    <t>Bear Creek</t>
  </si>
  <si>
    <t>Retrofit of flow control facility to stormwater wetland.</t>
  </si>
  <si>
    <t>Military Rd at S 342nd</t>
  </si>
  <si>
    <t>47.343611/
-122.100833</t>
  </si>
  <si>
    <t>Green River</t>
  </si>
  <si>
    <t>Kerriston Culvert</t>
  </si>
  <si>
    <t>$540K</t>
  </si>
  <si>
    <t>Fish passage</t>
  </si>
  <si>
    <t>47.436164/
-121.853633</t>
  </si>
  <si>
    <t>Control overflow from washing fines off gravel road surface; project is one element of a S4.F response undertaken by King County to address stormater impacts caused by this gravel road.</t>
  </si>
  <si>
    <t>Cedar Valley Facility Remediation</t>
  </si>
  <si>
    <t>$77K</t>
  </si>
  <si>
    <t>47.38643/
-122.01941</t>
  </si>
  <si>
    <t>Conversion of a settling pond into a wetpond; partially funded by Ecology Grant G1100216.</t>
  </si>
  <si>
    <t>WLRD - Rivers</t>
  </si>
  <si>
    <t>Miller River Home Buyout</t>
  </si>
  <si>
    <t>S. King</t>
  </si>
  <si>
    <t>6. Property acquisition</t>
  </si>
  <si>
    <t>$589K</t>
  </si>
  <si>
    <t>Flood risk reduction</t>
  </si>
  <si>
    <t>47.718092/
-121.395941</t>
  </si>
  <si>
    <t>Miller River</t>
  </si>
  <si>
    <t>Acquire property and remove housing and other structures to eliminate safety hazards near washed out Old Cascade Highway bridge over the Miller River.</t>
  </si>
  <si>
    <t>Timber Lane Erosion Buyouts</t>
  </si>
  <si>
    <t>$2.8M</t>
  </si>
  <si>
    <t>47.714/
-121.319</t>
  </si>
  <si>
    <t>South Fork Skykomish</t>
  </si>
  <si>
    <t>Acquire and remove homes along a stretch of the Skykomish River that are endangered by erosive forces as well as inundation in some places.</t>
  </si>
  <si>
    <t>Riverbend Mobile Home Park Acquisition</t>
  </si>
  <si>
    <t>N. Faegenburg</t>
  </si>
  <si>
    <t>$4.9M</t>
  </si>
  <si>
    <t>47.465020/
-122.108913</t>
  </si>
  <si>
    <t>Acquire a 100+ unit mobile home park that is prone to flood hazards from overbank flooding, bank erosion, and channel migration.  Relocate residents out of harm's way.  Setback levee to give the river more room for flood flows, protecting surrounding homes and infrastructure.</t>
  </si>
  <si>
    <t>Winkelman Revetment</t>
  </si>
  <si>
    <t>C. Barton</t>
  </si>
  <si>
    <t>$3.1M</t>
  </si>
  <si>
    <t>47.717/
-122.005</t>
  </si>
  <si>
    <t>Snoqualmie River</t>
  </si>
  <si>
    <t>Repair revetment damages sustained in repeated flood events in order to maintain protection of Seattle Public Utilities Tolt water supply pipeline that runs adjacent to the Snoqualmie River at this location. Riparian restoration component.</t>
  </si>
  <si>
    <t>May Valley Sediment Removal</t>
  </si>
  <si>
    <t>W. Kameda</t>
  </si>
  <si>
    <t>$2.5M</t>
  </si>
  <si>
    <t>N/A</t>
  </si>
  <si>
    <t>47.51506/
-122.14282</t>
  </si>
  <si>
    <t>Sediment removal, large woody debris installation, and buffer restoration.</t>
  </si>
  <si>
    <t>May Valley, Long Marsh Creek Sediment Removal</t>
  </si>
  <si>
    <t>$97K</t>
  </si>
  <si>
    <t>47.51455/
-122.13985</t>
  </si>
  <si>
    <t>Long Marsh Creek</t>
  </si>
  <si>
    <t>WLRD - ERES</t>
  </si>
  <si>
    <t>Dockton Shoreline Restoration</t>
  </si>
  <si>
    <t>L. O'Rollins</t>
  </si>
  <si>
    <t>$450K</t>
  </si>
  <si>
    <t>47.03922/
-122.89142</t>
  </si>
  <si>
    <t>Excavation of pocket estuary and riparian revegetation.</t>
  </si>
  <si>
    <t>Cove Creek</t>
  </si>
  <si>
    <t>$425K</t>
  </si>
  <si>
    <t>47.4543/
-122.5096</t>
  </si>
  <si>
    <t>Estuary rehabilitation.</t>
  </si>
  <si>
    <t>Kanaskat Reach Restoration</t>
  </si>
  <si>
    <t>P. Adler</t>
  </si>
  <si>
    <t>$268K</t>
  </si>
  <si>
    <t>47.3146/
-121.868</t>
  </si>
  <si>
    <t>Riparian buffer.</t>
  </si>
  <si>
    <t>Pt Robinson Salt Marsh Reconnection</t>
  </si>
  <si>
    <t>TBD</t>
  </si>
  <si>
    <t>$740K</t>
  </si>
  <si>
    <t>47.3892/
-122.3766</t>
  </si>
  <si>
    <t>Salt marsh restoration.</t>
  </si>
  <si>
    <t>Auburn Narrows Rd Removal/restoration</t>
  </si>
  <si>
    <t>47.3031/
-122.1857</t>
  </si>
  <si>
    <t>Buffer restoration.</t>
  </si>
  <si>
    <t>Alvord T Bridge Removal</t>
  </si>
  <si>
    <t>T. Ong</t>
  </si>
  <si>
    <t>47.369792/
-122.235983</t>
  </si>
  <si>
    <t>Restore riparian cover where bridge was removed and remove pavement.</t>
  </si>
  <si>
    <t xml:space="preserve">Belmondo Revetment Enhancement Project </t>
  </si>
  <si>
    <t>J. Engel</t>
  </si>
  <si>
    <t>47.450591/
-122.072674</t>
  </si>
  <si>
    <t>Continue and complete  bank stabilization and flood control work that was initiated during an emergency repair in January 2009 due to flooding. Provide mitigation for impacts to aquatic habitat associated with the Cedar Rapids Levee Setback Repair project.</t>
  </si>
  <si>
    <t>Elliot Bridge Restoration</t>
  </si>
  <si>
    <t>J. Hansen</t>
  </si>
  <si>
    <t>$2M</t>
  </si>
  <si>
    <t xml:space="preserve"> 47.4688/
-122.1407 </t>
  </si>
  <si>
    <t>Wetland and aquatic area creation/mitigation.</t>
  </si>
  <si>
    <t>Big Spring Creek Restoration</t>
  </si>
  <si>
    <t>F. Nopp</t>
  </si>
  <si>
    <t>47.2185/
-122.0192</t>
  </si>
  <si>
    <t>Newaukum Cr</t>
  </si>
  <si>
    <t>New channel/floodplain for ditched stream.</t>
  </si>
  <si>
    <t>Middle Boise - Evans</t>
  </si>
  <si>
    <t>M. Bowles</t>
  </si>
  <si>
    <t>$456K</t>
  </si>
  <si>
    <t>47.1891/
-121.98</t>
  </si>
  <si>
    <t>White River</t>
  </si>
  <si>
    <t>Channel widening and riparian planting.</t>
  </si>
  <si>
    <t>Upper Carlson</t>
  </si>
  <si>
    <t>D. Eastman</t>
  </si>
  <si>
    <t>$3.8M</t>
  </si>
  <si>
    <t>47.5842/
-121.9075</t>
  </si>
  <si>
    <t>Levee setback.</t>
  </si>
  <si>
    <t>Porter Levee Setback</t>
  </si>
  <si>
    <t>$4M</t>
  </si>
  <si>
    <t>47.2962/
-122.1719</t>
  </si>
  <si>
    <t>Tolt River Flood Plain Reconnection</t>
  </si>
  <si>
    <t>$6.15M</t>
  </si>
  <si>
    <t>47.6407/
-121.9227</t>
  </si>
  <si>
    <t>Lower Bear Creek Restoration -Klapp</t>
  </si>
  <si>
    <t>47.6941/
-122.0923</t>
  </si>
  <si>
    <t>Channel enhancements.</t>
  </si>
  <si>
    <t>Tolt River Mile 1.1 Acquisition</t>
  </si>
  <si>
    <t>$5.1M</t>
  </si>
  <si>
    <t>47.642/
-121.906</t>
  </si>
  <si>
    <t>Tolt River</t>
  </si>
  <si>
    <t>Purchase 16 flood and erosion prone parcels and analyze, design and implement a setback of the Tolt 1.1 levee (Hwy to RR Bdg) to reduce flood and channel migration hazards, increase instream sediment storage capacity and flood conveyance, repair natural riverine processes, and reduce future maintenance costs.</t>
  </si>
  <si>
    <t>San Souci Neighborhood Buyout</t>
  </si>
  <si>
    <t>47.663/
-121.867</t>
  </si>
  <si>
    <t>Remove all homes and a privately-assembled rubble levee at upstream end of the community access road.  Also remove homes just upstream and downstream of neighborhood which are at high risk for damage from channel migration.</t>
  </si>
  <si>
    <t>Lower Tolt River Acquisition</t>
  </si>
  <si>
    <t>$656K</t>
  </si>
  <si>
    <t>47.642/
-121.905</t>
  </si>
  <si>
    <t>Purchase of property in a flood- and channel migration-prone area along the Lower Tolt River that is subject to considerable development pressure.</t>
  </si>
  <si>
    <t>Lower Russell Levee Setback</t>
  </si>
  <si>
    <t>E. Peters</t>
  </si>
  <si>
    <t>$16.1M</t>
  </si>
  <si>
    <t>47.527/
-122.312</t>
  </si>
  <si>
    <t xml:space="preserve">Remove and replace existing flood containment system of levee and revetments along the right bank of the Green River in the City of Kent in order to provide long-term flood protection and improve riparian and aquatic habitat.  </t>
  </si>
  <si>
    <t>Reddington Levee Setback</t>
  </si>
  <si>
    <t>$18.4M</t>
  </si>
  <si>
    <t>47.338/
-122.209</t>
  </si>
  <si>
    <t>Remove existing Reddington levee and construct a new levee that will be setback from the river’s edge.  The levee will be extended north to extend flood protection for a larger area of Auburn and King County.</t>
  </si>
  <si>
    <t>Boeing Levee US ACOE ERP</t>
  </si>
  <si>
    <t>A. Levescque</t>
  </si>
  <si>
    <t>$1M</t>
  </si>
  <si>
    <t>47.42194/
-122.26444</t>
  </si>
  <si>
    <t>US ACOE to contribute funds - amount to be determined.</t>
  </si>
  <si>
    <t>Briscoe Levee Setback</t>
  </si>
  <si>
    <t>J. Rice</t>
  </si>
  <si>
    <t>$23.1M</t>
  </si>
  <si>
    <t>47.43/
-122.258</t>
  </si>
  <si>
    <t xml:space="preserve">Replace existing Briscoe levee with a new flood protection system. </t>
  </si>
  <si>
    <t>Horseshoe Bend Acquisition and Reconnection</t>
  </si>
  <si>
    <t>47.361/
-122.23</t>
  </si>
  <si>
    <t>Project on hold.  Reconstruct the Horseshoe Bend Levee to a more stable configuration that reduces flood risk to the surrounding areas.</t>
  </si>
  <si>
    <t>Countyline to A Street</t>
  </si>
  <si>
    <t>C. Brummer</t>
  </si>
  <si>
    <t>$14.8M</t>
  </si>
  <si>
    <t>47.263883/
-122.233028</t>
  </si>
  <si>
    <t>Construct a new setback levee and revetment and remove portions of the existing Countyline levee in order to reconnect the White River channel with this section of its floodplain, resulting in an increase in flood capacity and restoration of river channel processes. Acquire remaining private property and obtaining easements, conduct detailed design analyses, construct a new setback levee and revetment for flood and erosion protection, create habitat structural components and re-establish a riparian buffer with native vegetation. Pierce County is also contributing approximately 5% of the budget.</t>
  </si>
  <si>
    <t>Right Bank Levee Setback</t>
  </si>
  <si>
    <t>$19.6M</t>
  </si>
  <si>
    <t>47.265029/
-122.233889</t>
  </si>
  <si>
    <t>Acquire at-risk, flood prone residential properties along the right bank of the White River within the City of Pacific to allow for the construction of a new levee setback flood protection structure.  This levee setback will extend from the BNSF railroad bridge embankment to an endpoint at Butte Avenue by White River Estates neighborhood.  Acquired residential structures will be removed, temporary sand-filled flood protection barriers will be removed, artificial fill will be excavated, existing wetland areas will be enhanced and an earthen setback levee will be constructed. Budget shares unknown - project is in planning phase, grants applications are currently underway.</t>
  </si>
  <si>
    <t>Rainbow Bend Levee Removal and Floodplain Reconnection</t>
  </si>
  <si>
    <t>$2.4M</t>
  </si>
  <si>
    <t>47.440236/
-122.065815</t>
  </si>
  <si>
    <t>Remove Rainbow Bend levee to allow river flows to spread across the open space created by acquisition of over 50 flood-prone homes.  This will slow flood velocities and reduce flood elevations in this area of the river, protecting the adjacent state highway and regional trail.  Reduce future maintenance costs, restore natural floodplain functions and improve habitat.</t>
  </si>
  <si>
    <t>Willowmoor Floodplain Restoration</t>
  </si>
  <si>
    <t>C. Garric</t>
  </si>
  <si>
    <t>$1.2M</t>
  </si>
  <si>
    <t>47.658448/
-122.118434</t>
  </si>
  <si>
    <t>Reconfigure outflow from Lake Sammamish to maintain or reduce current level of flood risk along the lake in a manner that reduces impacts on fish and wildlife in the transition zone between the lake and the river.  Anticipate &gt;50% outside funding.</t>
  </si>
  <si>
    <t>Rhode Levee Setback</t>
  </si>
  <si>
    <t>$29K</t>
  </si>
  <si>
    <t>47.4191/
-122.043</t>
  </si>
  <si>
    <t>Following acquisition of the flood-prone homes in this neighborhood, and as part of a long-term flood hazard management strategy, channel conveyance should be expanded to reduce the elevation and intensity of flood flows  through this reach while protecting adjacent homes and infrastructure from any increased flood risk.  This may be accomplished by setting back the levee or by constructing a conveyance channel through the floodplain.</t>
  </si>
  <si>
    <t>Cedar Pre Construction Strategic Acquisition</t>
  </si>
  <si>
    <t>$8.9M</t>
  </si>
  <si>
    <t>47.459/
-122.08</t>
  </si>
  <si>
    <t>Acquire strategic real estate upon which several large Flood District capital projects are dependent, namely the levee setback projects at the Herzman, Jan Rd, Rutledge-Johnson, Rhode, Getchman, Lower Jones Rd, and Elliot Bridge levee segments.</t>
  </si>
  <si>
    <t>Elliot Bridge Levee</t>
  </si>
  <si>
    <t>47.455085/
-122.083647</t>
  </si>
  <si>
    <t>Acquire flood-prone homes in a repetitive loss area spanning both sides of the Cedar River.  Levees on both banks will be setback or removed.  Eliminate potential for future flood damage to these homes.</t>
  </si>
  <si>
    <t>Herzman Levee Setback</t>
  </si>
  <si>
    <t>$48K</t>
  </si>
  <si>
    <t>47.465094/
-122.120164</t>
  </si>
  <si>
    <t>Remove approximately 350 linear feet of the levee and set back another 190 linear feet in a manner that will reduce risk of flood damage to the levee protecting significant infrastructure on the opposite side of the river, as well as reconnect the river with its floodplain without increasing flood risks to the existing homes or Jones Road.</t>
  </si>
  <si>
    <t>Jan Rd - Rutledge Levee Setback</t>
  </si>
  <si>
    <t>$15K</t>
  </si>
  <si>
    <t>47.425233/
-122.048479</t>
  </si>
  <si>
    <t>Either setback or remove potions of the Jan Road and Rutledge-Johnson Levees in order to reduce potential damage to the downstream Cedar River Trail Levee, which protects portions of both the Cedar River Trail and the Maple Valley Highway.  Design such that equivalent or better flood protection remains for the houses remaining behind the levees.</t>
  </si>
  <si>
    <t>Tolt River Natural Area Acquisition</t>
  </si>
  <si>
    <t>$4.6M</t>
  </si>
  <si>
    <t>47.647/
-121.881</t>
  </si>
  <si>
    <t xml:space="preserve">Acquire up to 12 properties in the channel migration zone of the Tolt River in the vicinity of the Tolt Natural Area.  Assess the feasibility of removing the Edenholm levee which is currently disconnecting a side channel from being active.   </t>
  </si>
  <si>
    <t>Alpine Manor Mobile Park Acquisistion</t>
  </si>
  <si>
    <t>$2.9M</t>
  </si>
  <si>
    <t>47.514248/
-121.922206</t>
  </si>
  <si>
    <t>Raging River</t>
  </si>
  <si>
    <t xml:space="preserve">Acquire and remove most, if not all, of the homes in the Alpine Manor Mobile Home Park, as well as several single family homes in the area, and restore the riparian area to support salmon recovery.  </t>
  </si>
  <si>
    <t xml:space="preserve">Jones Rd overflow control </t>
  </si>
  <si>
    <t>47.45882/
-122.07685</t>
  </si>
  <si>
    <t>Control flow from washing road surface pollutants and reduce sediment load.</t>
  </si>
  <si>
    <t>Peasley Canyon</t>
  </si>
  <si>
    <t>47.305772/
-122.274197</t>
  </si>
  <si>
    <t>Stabilze embankment from washing sediment into road.</t>
  </si>
  <si>
    <t>Riverbend</t>
  </si>
  <si>
    <t>$19K</t>
  </si>
  <si>
    <t>47.46367/
-121.74597</t>
  </si>
  <si>
    <t>NE Stossel Ck Wy</t>
  </si>
  <si>
    <t>$10K</t>
  </si>
  <si>
    <t>47.7219/
-121.8769</t>
  </si>
  <si>
    <t>Stossel Creek</t>
  </si>
  <si>
    <t>Money Creek Rd</t>
  </si>
  <si>
    <t>$14K</t>
  </si>
  <si>
    <t>47.71347/
-121.4098</t>
  </si>
  <si>
    <t>Money Creek</t>
  </si>
  <si>
    <t>SE David Powell Road Drainage Improvement</t>
  </si>
  <si>
    <t>47.557978/
-121.887242</t>
  </si>
  <si>
    <t>Middle Fork Drainage Improvement</t>
  </si>
  <si>
    <t>47.46918/
-121.66985</t>
  </si>
  <si>
    <t>Wilderness Rim</t>
  </si>
  <si>
    <t>47.44603/
-121.77761</t>
  </si>
  <si>
    <t>North Fork Road Drainage Improvement</t>
  </si>
  <si>
    <t>47.55748/
-121.74087</t>
  </si>
  <si>
    <t>Stabilize muddy shoulder to reduce sediment washoff to stream.</t>
  </si>
  <si>
    <t>Aging Pipe Replacement Program</t>
  </si>
  <si>
    <t>R. Berryessa</t>
  </si>
  <si>
    <t>$950K</t>
  </si>
  <si>
    <t>ID pipes throughout the County for replacement; capital costs exceed $25,000 per site.</t>
  </si>
  <si>
    <t>Fairwood 11 Pipe Replacement</t>
  </si>
  <si>
    <t>$1.25M</t>
  </si>
  <si>
    <t>Flood risk reduction &amp; Fish passage</t>
  </si>
  <si>
    <t>47.45479/
-122.16306</t>
  </si>
  <si>
    <t>Molasses Creek</t>
  </si>
  <si>
    <t>Replacement of a deteriorating facility discharge pipe that also functions as in-line flow control.</t>
  </si>
  <si>
    <t>South Park Bridge</t>
  </si>
  <si>
    <t>J. Sussex</t>
  </si>
  <si>
    <t>$400K</t>
  </si>
  <si>
    <t>Ed &amp; outreach</t>
  </si>
  <si>
    <t>47.530106/
-122.314144</t>
  </si>
  <si>
    <t>Duwamish River</t>
  </si>
  <si>
    <t>Provide biofiltraton to treat road runoff.</t>
  </si>
  <si>
    <t>Parks</t>
  </si>
  <si>
    <t>Lakewood Park</t>
  </si>
  <si>
    <t>D. Sizemore</t>
  </si>
  <si>
    <t>$50K</t>
  </si>
  <si>
    <t>16% local, 84% private</t>
  </si>
  <si>
    <t>47.5055/
-122.3424</t>
  </si>
  <si>
    <t>Lake Hicks</t>
  </si>
  <si>
    <t>Installation of infiltration trenches for new Technical Access building constructed.</t>
  </si>
  <si>
    <t>SWD</t>
  </si>
  <si>
    <t>Factoria Recycling &amp; Xfer Stn - Detention Vault</t>
  </si>
  <si>
    <t>G. Ugwoaba</t>
  </si>
  <si>
    <t>$1.4M</t>
  </si>
  <si>
    <t>47.5824N/
-122.15989W</t>
  </si>
  <si>
    <t>East Creek</t>
  </si>
  <si>
    <t>Construction of detention vault (approx 1.5 million gallons).</t>
  </si>
  <si>
    <t>Factoria Recycling &amp; Xfer Stn - Permeable Pavement</t>
  </si>
  <si>
    <t>$55K</t>
  </si>
  <si>
    <t>Installation of permeable pavement.</t>
  </si>
  <si>
    <t>Factoria Recycling &amp; Xfer Stn - Filtera System</t>
  </si>
  <si>
    <t>$30K</t>
  </si>
  <si>
    <t>Installation of Filtera systems.</t>
  </si>
  <si>
    <t>Factoria Recycling &amp; Xfer Stn - Amended Sand Filter Vault</t>
  </si>
  <si>
    <t>$325K</t>
  </si>
  <si>
    <t>Installation of sand filter vault.</t>
  </si>
  <si>
    <t>Factoria Recycling &amp; Xfer Stn - Rain Water Harvesting</t>
  </si>
  <si>
    <t>$290K</t>
  </si>
  <si>
    <t>Rain water harvesting.</t>
  </si>
  <si>
    <t>Redmond Ridge Field Conversion</t>
  </si>
  <si>
    <t>46% local, 54% private</t>
  </si>
  <si>
    <t>47.6719/
-122.0352</t>
  </si>
  <si>
    <t>Installation of Stormfilter treatment system for sand fields converted to field turf.</t>
  </si>
  <si>
    <t>Ravensdale Field Conversion</t>
  </si>
  <si>
    <t>74% local, 26% private</t>
  </si>
  <si>
    <t>47.3574/
-121.9816</t>
  </si>
  <si>
    <t>Ravensdale Field Addition</t>
  </si>
  <si>
    <t>66% local, 12% state, 22% private</t>
  </si>
  <si>
    <t>Installation of Stormfilter treatment system for new field turf fields.</t>
  </si>
  <si>
    <t>Big Finn Lacrosse Field Conversion</t>
  </si>
  <si>
    <t>100% private</t>
  </si>
  <si>
    <t>47.7237/
-122.2374</t>
  </si>
  <si>
    <t>Denny Creek</t>
  </si>
  <si>
    <t>Installation of sand filter for converting grass soccer field to field turf.</t>
  </si>
  <si>
    <t>Petrovitsky Park</t>
  </si>
  <si>
    <t>14% local, 45% state, 41% private</t>
  </si>
  <si>
    <t>47.4411/
-122.1178</t>
  </si>
  <si>
    <t xml:space="preserve">Cedar River </t>
  </si>
  <si>
    <t>Installation of sand filter for converting sand soccer fields to field turf.</t>
  </si>
  <si>
    <t>Black Diamond</t>
  </si>
  <si>
    <t>25K</t>
  </si>
  <si>
    <t>47.3362/
-122.0135</t>
  </si>
  <si>
    <t>Covington Creek</t>
  </si>
  <si>
    <t>Installation of parking lot and water quality treatment &amp; flow dispersion.</t>
  </si>
  <si>
    <t>Taylor Mountain</t>
  </si>
  <si>
    <t>40K</t>
  </si>
  <si>
    <t>47.4324/
-121.9713</t>
  </si>
  <si>
    <t>Pinnacle Peak</t>
  </si>
  <si>
    <t>75K</t>
  </si>
  <si>
    <t>47.1680/
-121.9871</t>
  </si>
  <si>
    <t>Duthie Hill</t>
  </si>
  <si>
    <t>215K</t>
  </si>
  <si>
    <t>47.5727/
-121.9883</t>
  </si>
  <si>
    <t>Lake Sammamish</t>
  </si>
  <si>
    <t>Horseshoe Lake</t>
  </si>
  <si>
    <t>872K</t>
  </si>
  <si>
    <t>47.31044/        -122.03933</t>
  </si>
  <si>
    <t>Construction of conveyance pipe to carry flood water from Horseshoe Lake to either a temporary receiving area in Black Diamond or to a yet to be construction Regional Stormwater Facility.  This is a conveyance only project.</t>
  </si>
  <si>
    <t>Fairwood 4 Stormwater Improvement</t>
  </si>
  <si>
    <t>47.45763/
-122.16081</t>
  </si>
  <si>
    <t>Replacement of a deteriorating discharge pipe.</t>
  </si>
  <si>
    <t>WLRD- SWS</t>
  </si>
  <si>
    <t>Evans Creek Tributary 108 Detention Vault Retrofits</t>
  </si>
  <si>
    <t>Johnson, Claire</t>
  </si>
  <si>
    <t>47.67299/ -122.06376</t>
  </si>
  <si>
    <t>Design and constuct two stromwater retrofit detention vaults in right of way, in front of addresses 20620 and 20626 NE 76th Place and 20508 NE 78th Street. Partially funded by Ecology Grant WQC-2016-KCWLRD-00056.</t>
  </si>
  <si>
    <t xml:space="preserve">DES FMD BURIEN DC WQ IMPROVEMT </t>
  </si>
  <si>
    <t>McNair, Matt</t>
  </si>
  <si>
    <t>47.469957, -122.342485</t>
  </si>
  <si>
    <t xml:space="preserve">Miller-Walker Creek </t>
  </si>
  <si>
    <t xml:space="preserve">Retrofit and expand an existing detention cell to two bioretention (infiltration) cells. Treats adjacent parking lot and Burien City ROW. </t>
  </si>
  <si>
    <t>WLSWCWQ EVANS CK TRIB108DTNTN</t>
  </si>
  <si>
    <t>47.674644, -122.065161</t>
  </si>
  <si>
    <t>Design and constuct stromwater retrofit detention vault in right of way, in front of addresses 20650 through 20690 NE 79th Street.</t>
  </si>
  <si>
    <t>May Creek Tributary 291A Stormfilter Retrofit</t>
  </si>
  <si>
    <t>47.48626/ -122.12312</t>
  </si>
  <si>
    <t xml:space="preserve">Design and construct a StormFilter system in right of way in front of parcel 3243200030 near Renton, WA. Grant was awarded by Ecology. Grant declined by KC due to use of proprietary equipment. </t>
  </si>
  <si>
    <t xml:space="preserve">WLSWCWQ MAYCK TRIB291A CMTRY </t>
  </si>
  <si>
    <t>3, 4, 5, 7, 9, 10</t>
  </si>
  <si>
    <t>47.48671, -122.12154</t>
  </si>
  <si>
    <t xml:space="preserve">May Creek </t>
  </si>
  <si>
    <t xml:space="preserve">Improved Stormwater Management through; Design of Bioswalt to treat ROW runoff, retrofit existing DR0509 facility, Property Purchase/conservation, Wetland Restoration (wetland buffer), Removal of fill (floodplain detention volume expansion), removal of impervious surface </t>
  </si>
  <si>
    <t>WLSWCWQ MIL CK TRIB51 DESIGN</t>
  </si>
  <si>
    <t>2/3/4</t>
  </si>
  <si>
    <t>47.338194, -122.280097 OR 47.3350389, -122.2906077</t>
  </si>
  <si>
    <t xml:space="preserve">Mill Creek </t>
  </si>
  <si>
    <t>Design a BMP to improve Water Volume &amp; Quality management within the basin (could be new facility, or retrofit of existing)</t>
  </si>
  <si>
    <t>Wilderness Rim Pond Access Berm</t>
  </si>
  <si>
    <t>$40K</t>
  </si>
  <si>
    <t>47.444557/ -121.773907</t>
  </si>
  <si>
    <t>Berm to protect nearby residential properties and associated septic systems from infiltration pond overflow. FEMA grant E15-170</t>
  </si>
  <si>
    <t>Wilderness Rim Berm and Pond Excavation</t>
  </si>
  <si>
    <t>$235K</t>
  </si>
  <si>
    <t>WLRD</t>
  </si>
  <si>
    <t>Cedar River, Byers Road</t>
  </si>
  <si>
    <t>Big Spring/Newaukum Creek Natural Area</t>
  </si>
  <si>
    <t>Slippery Creek</t>
  </si>
  <si>
    <t>Re-Greening the Green</t>
  </si>
  <si>
    <t xml:space="preserve">Taylor Creek Mitigation </t>
  </si>
  <si>
    <t>Cougar Mountain</t>
  </si>
  <si>
    <t>Middle Bear Creek Natural Area</t>
  </si>
  <si>
    <t>Snoqualmie Valley TDR</t>
  </si>
  <si>
    <t>Paradise Valley Natural Area</t>
  </si>
  <si>
    <t>Mouth of Taylor Reach Natural Area</t>
  </si>
  <si>
    <t>Judd Creek Natural Area</t>
  </si>
  <si>
    <t>Vashon Farmland</t>
  </si>
  <si>
    <t xml:space="preserve">WLRD </t>
  </si>
  <si>
    <t>Cemetery Pond</t>
  </si>
  <si>
    <t>Shake Mill Left Bank Levee</t>
  </si>
  <si>
    <t>Fall City Buyouts</t>
  </si>
  <si>
    <t>May Creek Tributary 291A</t>
  </si>
  <si>
    <t>Fairwood No. 11</t>
  </si>
  <si>
    <t>R Berryessa</t>
  </si>
  <si>
    <t>Final Design</t>
  </si>
  <si>
    <t>Molasses Cr</t>
  </si>
  <si>
    <t>Mitchell Hill</t>
  </si>
  <si>
    <t>Lake to Sound Trail</t>
  </si>
  <si>
    <t xml:space="preserve">Mud Creek Restoration - Acquisition </t>
  </si>
  <si>
    <t xml:space="preserve">Kara, Wendy </t>
  </si>
  <si>
    <t>TDR Farmland Easement</t>
  </si>
  <si>
    <t>Parks Trail Easement</t>
  </si>
  <si>
    <t>Patterson Creek Natural Area</t>
  </si>
  <si>
    <t>Wayne Golf Course, Back Nine</t>
  </si>
  <si>
    <t>Lower Newaukum Creek Natural Area</t>
  </si>
  <si>
    <t>Green River Tukwila</t>
  </si>
  <si>
    <t>Vashon-Paradise Valley</t>
  </si>
  <si>
    <t>Cougar Mountain Regional Wildland</t>
  </si>
  <si>
    <t>Green River Natural Area</t>
  </si>
  <si>
    <t>Lower Cedar River Natural Area</t>
  </si>
  <si>
    <t>Mallard Bay Trail Easement</t>
  </si>
  <si>
    <t>Tolt River Mile 1.1</t>
  </si>
  <si>
    <t>?</t>
  </si>
  <si>
    <t>Snoqualmie: Hafner Levee Setback</t>
  </si>
  <si>
    <t>Paradise Lake Natural Area</t>
  </si>
  <si>
    <t>Point Heyer Natural Area</t>
  </si>
  <si>
    <t>Notes</t>
  </si>
  <si>
    <r>
      <rPr>
        <b/>
        <vertAlign val="superscript"/>
        <sz val="12"/>
        <color theme="1"/>
        <rFont val="Times New Roman"/>
        <family val="1"/>
      </rPr>
      <t xml:space="preserve">2 </t>
    </r>
    <r>
      <rPr>
        <b/>
        <sz val="12"/>
        <color theme="1"/>
        <rFont val="Times New Roman"/>
        <family val="1"/>
      </rPr>
      <t>Status</t>
    </r>
    <r>
      <rPr>
        <sz val="12"/>
        <color theme="1"/>
        <rFont val="Times New Roman"/>
        <family val="1"/>
      </rPr>
      <t xml:space="preserve"> (as of December 31st of the reporting year)</t>
    </r>
  </si>
  <si>
    <r>
      <rPr>
        <b/>
        <vertAlign val="superscript"/>
        <sz val="12"/>
        <color theme="1"/>
        <rFont val="Times New Roman"/>
        <family val="1"/>
      </rPr>
      <t xml:space="preserve">5 </t>
    </r>
    <r>
      <rPr>
        <b/>
        <sz val="12"/>
        <color theme="1"/>
        <rFont val="Times New Roman"/>
        <family val="1"/>
      </rPr>
      <t>Hydro Benefit</t>
    </r>
  </si>
  <si>
    <t>N/A - not available or not applicable</t>
  </si>
  <si>
    <t>1. Project's volume ratio</t>
  </si>
  <si>
    <t>WQ - water quality</t>
  </si>
  <si>
    <t>2a. 100%</t>
  </si>
  <si>
    <t>TSS - total suspeded solids</t>
  </si>
  <si>
    <t>2b. 100%</t>
  </si>
  <si>
    <t>TS - total solids</t>
  </si>
  <si>
    <t>2c. Project's volume ratio</t>
  </si>
  <si>
    <t>FEMA - Federal Emergency Management Agency</t>
  </si>
  <si>
    <t>5. Project Cancelled</t>
  </si>
  <si>
    <r>
      <rPr>
        <b/>
        <vertAlign val="superscript"/>
        <sz val="12"/>
        <color theme="1"/>
        <rFont val="Times New Roman"/>
        <family val="1"/>
      </rPr>
      <t xml:space="preserve">6 </t>
    </r>
    <r>
      <rPr>
        <b/>
        <sz val="12"/>
        <color theme="1"/>
        <rFont val="Times New Roman"/>
        <family val="1"/>
      </rPr>
      <t>Retrofit Incentive</t>
    </r>
    <r>
      <rPr>
        <sz val="12"/>
        <color theme="1"/>
        <rFont val="Times New Roman"/>
        <family val="1"/>
      </rPr>
      <t xml:space="preserve"> - From Washington State Department of Ecology </t>
    </r>
    <r>
      <rPr>
        <i/>
        <sz val="12"/>
        <color theme="1"/>
        <rFont val="Times New Roman"/>
        <family val="1"/>
      </rPr>
      <t>Retrofit Incentive Table</t>
    </r>
  </si>
  <si>
    <r>
      <rPr>
        <b/>
        <vertAlign val="superscript"/>
        <sz val="12"/>
        <color theme="1"/>
        <rFont val="Times New Roman"/>
        <family val="1"/>
      </rPr>
      <t xml:space="preserve">1 </t>
    </r>
    <r>
      <rPr>
        <b/>
        <sz val="12"/>
        <color theme="1"/>
        <rFont val="Times New Roman"/>
        <family val="1"/>
      </rPr>
      <t>Type</t>
    </r>
  </si>
  <si>
    <r>
      <rPr>
        <b/>
        <vertAlign val="superscript"/>
        <sz val="12"/>
        <color theme="1"/>
        <rFont val="Times New Roman"/>
        <family val="1"/>
      </rPr>
      <t xml:space="preserve">3 </t>
    </r>
    <r>
      <rPr>
        <b/>
        <sz val="12"/>
        <color theme="1"/>
        <rFont val="Times New Roman"/>
        <family val="1"/>
      </rPr>
      <t>Cost Estimate</t>
    </r>
    <r>
      <rPr>
        <sz val="12"/>
        <color theme="1"/>
        <rFont val="Times New Roman"/>
        <family val="1"/>
      </rPr>
      <t xml:space="preserve"> - Costs to be updated to reflect final costs when Status 4 or 6 is reached.</t>
    </r>
  </si>
  <si>
    <t>1. New flow control facility</t>
  </si>
  <si>
    <r>
      <rPr>
        <b/>
        <vertAlign val="superscript"/>
        <sz val="12"/>
        <color theme="1"/>
        <rFont val="Times New Roman"/>
        <family val="1"/>
      </rPr>
      <t xml:space="preserve">4 </t>
    </r>
    <r>
      <rPr>
        <b/>
        <sz val="12"/>
        <color theme="1"/>
        <rFont val="Times New Roman"/>
        <family val="1"/>
      </rPr>
      <t>WQ Benefit</t>
    </r>
    <r>
      <rPr>
        <sz val="12"/>
        <color theme="1"/>
        <rFont val="Times New Roman"/>
        <family val="1"/>
      </rPr>
      <t xml:space="preserve"> - KC S8.d loading rates used for LDR, HDR, Commercial land use types</t>
    </r>
  </si>
  <si>
    <t>2. New runoff treatment facility (or
treatment and flow control
facility)</t>
  </si>
  <si>
    <t>3. New LID BMPs</t>
  </si>
  <si>
    <t>4. Retrofit of existing treatment
and/or flow control facility</t>
  </si>
  <si>
    <t>5. Property acquisition</t>
  </si>
  <si>
    <t>6. Maintenance with capital
construction costs ≥ $25,000</t>
  </si>
  <si>
    <t>7. Restoration of riparian buffer</t>
  </si>
  <si>
    <t>8. Restoration of forest cover</t>
  </si>
  <si>
    <t>9. Floodplain reconnection projects</t>
  </si>
  <si>
    <t>10. Removal of impervious surfaces</t>
  </si>
  <si>
    <t>11. Other actions to address
stormwater runoff into or from
the MS4 not otherwise required
in S5.C.</t>
  </si>
  <si>
    <t>Fill in all yellow fields according to the directions provided.</t>
  </si>
  <si>
    <t>Retrofit Incentive Table</t>
  </si>
  <si>
    <t>Project Achievement</t>
  </si>
  <si>
    <t>Incentive Points</t>
  </si>
  <si>
    <t>Water Quality: Better than Existing</t>
  </si>
  <si>
    <t>100 (as % of impervious area served by the project)</t>
  </si>
  <si>
    <t>Water Quality: Better than Existing in known water quality problem area</t>
  </si>
  <si>
    <t>150 (as % of impervious area served by the project)</t>
  </si>
  <si>
    <t>Water Quality: Basic Treatment</t>
  </si>
  <si>
    <t>Water Quality: Enhanced Treatment</t>
  </si>
  <si>
    <t>175 (as % of impervious area served by the project)</t>
  </si>
  <si>
    <t>Water Quality: Meets WQ standards for target pollutant (assumed to be &gt; level of treatment than enhanced)</t>
  </si>
  <si>
    <t>200 (as % of impervious area served by the project)</t>
  </si>
  <si>
    <t>Flow Control: Better than Existing</t>
  </si>
  <si>
    <t>Flow Control: Meets duration standard for Pasture</t>
  </si>
  <si>
    <t>125 (as % of impervious area served by the project)</t>
  </si>
  <si>
    <t>Flow Control: Meets duration standard for Forest</t>
  </si>
  <si>
    <t>Flow Control: Protects habitat or prevents erosion and scour in a known flow control problem area</t>
  </si>
  <si>
    <t>Flow Control: Meets LID Performance Standard</t>
  </si>
  <si>
    <t>Maintenance with capital construction costs $25,000 or other maintenance actions per S5.C.6.a.ii(5)</t>
  </si>
  <si>
    <t>25 (as % of the area served by the maintenance activity)</t>
  </si>
  <si>
    <t>Riparian Habitat Acquisition</t>
  </si>
  <si>
    <t>50 (as % of acres acquired)</t>
  </si>
  <si>
    <t>Restoration of Forest Cover</t>
  </si>
  <si>
    <t>25 (as % of acres restored)</t>
  </si>
  <si>
    <t>Restoration of Riparian Buffer</t>
  </si>
  <si>
    <r>
      <rPr>
        <i/>
        <sz val="11"/>
        <color theme="1"/>
        <rFont val="Times New Roman"/>
        <family val="1"/>
      </rPr>
      <t>Retrofit Incentive Formula:</t>
    </r>
    <r>
      <rPr>
        <sz val="11"/>
        <color theme="1"/>
        <rFont val="Times New Roman"/>
        <family val="1"/>
      </rPr>
      <t xml:space="preserve"> Retrofit Incentive = Incentive Points (as decimal) x applicable area (in acres)</t>
    </r>
  </si>
  <si>
    <r>
      <rPr>
        <i/>
        <sz val="11"/>
        <color theme="1"/>
        <rFont val="Times New Roman"/>
        <family val="1"/>
      </rPr>
      <t xml:space="preserve">Example: </t>
    </r>
    <r>
      <rPr>
        <sz val="11"/>
        <color theme="1"/>
        <rFont val="Times New Roman"/>
        <family val="1"/>
      </rPr>
      <t>WQ retrofit project (XYZ Pond) is designed to provide better than existing WQ treatment and flow control to meet standard for forest and serves 0.23 acres: 1.5 x 0.23 = 0.345 (Example provides both treatment and flow control with greater multiplier used).</t>
    </r>
  </si>
  <si>
    <t>Evans Creek Tributary 108 Basin Wide Retrofit Siting</t>
  </si>
  <si>
    <t>Fairwood 11 Regional Facility Remediation</t>
  </si>
  <si>
    <t>Cedar Grove Road Water Quality Pond (1122355)</t>
  </si>
  <si>
    <t>Avondale Rd (1122356)</t>
  </si>
  <si>
    <t>Riverbend (1121224)</t>
  </si>
  <si>
    <t>NE Stossel Ck Wy (1121701)</t>
  </si>
  <si>
    <t>Money Creek Rd (1121702)</t>
  </si>
  <si>
    <t>Kerristan Rd flow dispersion (1121776)</t>
  </si>
  <si>
    <t>Jones Rd overflow control (1122907)</t>
  </si>
  <si>
    <t>Kerriston Culvert (1122354)</t>
  </si>
  <si>
    <t>Peasley Canyon (1122909)</t>
  </si>
  <si>
    <t>1122911 Middle Fork Drainage Improvement</t>
  </si>
  <si>
    <t>1122912 Wilderness Rim</t>
  </si>
  <si>
    <t>1123183 Dockton Rd</t>
  </si>
  <si>
    <t>1123184 Black Diamond Ravensdale Rd</t>
  </si>
  <si>
    <t>1122910 North Fork Road Drainage Improvement</t>
  </si>
  <si>
    <t>Kirkland Pump Station Upgrade project</t>
  </si>
  <si>
    <t>Water Quality Benefit Calculation</t>
  </si>
  <si>
    <t>Overview:</t>
  </si>
  <si>
    <t>The general process for estimating TSS reduction involves calculating three items:</t>
  </si>
  <si>
    <r>
      <t xml:space="preserve">1. Acres of commercial, </t>
    </r>
    <r>
      <rPr>
        <strike/>
        <sz val="14"/>
        <color theme="1"/>
        <rFont val="Times New Roman"/>
        <family val="1"/>
      </rPr>
      <t>industrial,</t>
    </r>
    <r>
      <rPr>
        <sz val="14"/>
        <color theme="1"/>
        <rFont val="Times New Roman"/>
        <family val="1"/>
      </rPr>
      <t xml:space="preserve"> low density residential (LDR) and/or high density residential (HDR) land uses addressed by the structural control.</t>
    </r>
  </si>
  <si>
    <t>2. Median annual TSS unit area loading rate associated with each land use (derived from data collected under S8.D requirements of the 2007 and 2012 Phase I permits).</t>
  </si>
  <si>
    <t>3. The percent TSS removal efficiency of the facility as designed.</t>
  </si>
  <si>
    <t>Ecology may approve other methods of calculating an estimated TSS reduction if the Permittee justifies the method is appropriate for the relevant project type.</t>
  </si>
  <si>
    <t>Estimated TSS Reduction Formula:</t>
  </si>
  <si>
    <t>Calculate pre-project TSS loading by using the *Estimated TSS Reduction Formula:</t>
  </si>
  <si>
    <t>Project Name</t>
  </si>
  <si>
    <t>Land use category (choose one)</t>
  </si>
  <si>
    <r>
      <rPr>
        <b/>
        <strike/>
        <sz val="12"/>
        <color theme="1"/>
        <rFont val="Times New Roman"/>
        <family val="1"/>
      </rPr>
      <t>Land use category</t>
    </r>
    <r>
      <rPr>
        <b/>
        <sz val="12"/>
        <color theme="1"/>
        <rFont val="Times New Roman"/>
        <family val="1"/>
      </rPr>
      <t xml:space="preserve"> area contributing to project (acres)</t>
    </r>
  </si>
  <si>
    <t>x</t>
  </si>
  <si>
    <t>Median TSS Unit Area Loading Rate (lbs/acre/year)</t>
  </si>
  <si>
    <t>Stormwater treatment removal efficiency for TSS (%)</t>
  </si>
  <si>
    <t>=</t>
  </si>
  <si>
    <t>Estimated TSS Reduction (lbs/year)</t>
  </si>
  <si>
    <t>LDR</t>
  </si>
  <si>
    <r>
      <rPr>
        <sz val="12"/>
        <color theme="1"/>
        <rFont val="Times New Roman"/>
        <family val="1"/>
      </rPr>
      <t>=</t>
    </r>
  </si>
  <si>
    <t>HDR</t>
  </si>
  <si>
    <t>Other</t>
  </si>
  <si>
    <t>Commercial</t>
  </si>
  <si>
    <t>*For maintenance projects involving solids removal, estimated reduction is the estimated dry weight of total solids (TS) removed in pounds.</t>
  </si>
  <si>
    <t>Enter the Estimated TSS (or TS) Reduction number in the Appendix 11 reporting table under “WQ Benefit (Est. TSS or TS reduction lbs/yr)”.</t>
  </si>
  <si>
    <t>Hydro Benefit Calculation</t>
  </si>
  <si>
    <t>Select the appropriate Hydro Benefit option and enter the corresponding number under the Hydro Benefit Option # in the table:</t>
  </si>
  <si>
    <r>
      <rPr>
        <b/>
        <sz val="12"/>
        <color theme="1"/>
        <rFont val="Times New Roman"/>
        <family val="1"/>
      </rPr>
      <t>Option #1 - Standard Flow Control Requirement:</t>
    </r>
    <r>
      <rPr>
        <sz val="12"/>
        <color theme="1"/>
        <rFont val="Times New Roman"/>
        <family val="1"/>
      </rPr>
      <t xml:space="preserve"> Enter the hydro benefit number in the reporting table under “Hydro Benefit (Est. Avg. % flow reduction)” equal to the project’s volume ratio, up to 100%. Refer to Volume Ratio Calculation.</t>
    </r>
  </si>
  <si>
    <r>
      <rPr>
        <b/>
        <sz val="12"/>
        <color theme="1"/>
        <rFont val="Times New Roman"/>
        <family val="1"/>
      </rPr>
      <t>Option #2 – LID Performance Standard:</t>
    </r>
    <r>
      <rPr>
        <sz val="12"/>
        <color theme="1"/>
        <rFont val="Times New Roman"/>
        <family val="1"/>
      </rPr>
      <t xml:space="preserve"> Enter the hydro benefit number in the reporting table under “Hydro Benefit (Est. Avg. % flow reduction)” according to the following:</t>
    </r>
  </si>
  <si>
    <t>#2a. 100% if the project meets the LID Performance Standard in Appendix 1, Section 4.5.</t>
  </si>
  <si>
    <t>#2b. 100% if the project uses Full Dispersion functionally equivalent to BMP T 5.30 in Chapter 5 of Volume V of the Stormwater Management Manual for Western Washington.</t>
  </si>
  <si>
    <t>#2c. Equal to the project’s volume ratio, up to 100%. Refer to Volume Ratio Calculation.</t>
  </si>
  <si>
    <t>Volume Ratio Calculation:</t>
  </si>
  <si>
    <t>The general process involves calculating two volumes:</t>
  </si>
  <si>
    <r>
      <t xml:space="preserve">• </t>
    </r>
    <r>
      <rPr>
        <b/>
        <sz val="12"/>
        <color theme="1"/>
        <rFont val="Times New Roman"/>
        <family val="1"/>
      </rPr>
      <t>Actual storage volume provided by the project:</t>
    </r>
    <r>
      <rPr>
        <sz val="12"/>
        <color theme="1"/>
        <rFont val="Times New Roman"/>
        <family val="1"/>
      </rPr>
      <t xml:space="preserve"> This is the total volume of a detention/retention storage facility regardless of whether the volume was created through construction of a new facility or through expansion on an existing facility.</t>
    </r>
  </si>
  <si>
    <r>
      <rPr>
        <b/>
        <sz val="12"/>
        <color theme="1"/>
        <rFont val="Times New Roman"/>
        <family val="1"/>
      </rPr>
      <t>• Volume required if the project had to meet the Standard Flow Control Requirement or LID Performance Standard:</t>
    </r>
    <r>
      <rPr>
        <sz val="12"/>
        <color theme="1"/>
        <rFont val="Times New Roman"/>
        <family val="1"/>
      </rPr>
      <t xml:space="preserve"> Determine using the Western Washington Hydrology Model (WWHM) (or other approved models or other approved pond sizing methodologies providing comparable data) and assuming a forested pre-developed condition</t>
    </r>
    <r>
      <rPr>
        <vertAlign val="superscript"/>
        <sz val="12"/>
        <color theme="1"/>
        <rFont val="Times New Roman"/>
        <family val="1"/>
      </rPr>
      <t>1</t>
    </r>
    <r>
      <rPr>
        <sz val="12"/>
        <color theme="1"/>
        <rFont val="Times New Roman"/>
        <family val="1"/>
      </rPr>
      <t xml:space="preserve"> the amount of detention/retention storage required to match developed discharge durations to pre-developed durations for the range of pre-developed discharge rates from either:</t>
    </r>
  </si>
  <si>
    <r>
      <t xml:space="preserve">o </t>
    </r>
    <r>
      <rPr>
        <b/>
        <sz val="12"/>
        <color theme="1"/>
        <rFont val="Times New Roman"/>
        <family val="1"/>
      </rPr>
      <t>Option #1:</t>
    </r>
    <r>
      <rPr>
        <sz val="12"/>
        <color theme="1"/>
        <rFont val="Times New Roman"/>
        <family val="1"/>
      </rPr>
      <t xml:space="preserve"> 50% of the 2-year peak flow up to the full 50-year peak flow.</t>
    </r>
  </si>
  <si>
    <r>
      <t xml:space="preserve">o </t>
    </r>
    <r>
      <rPr>
        <b/>
        <sz val="12"/>
        <color theme="1"/>
        <rFont val="Times New Roman"/>
        <family val="1"/>
      </rPr>
      <t>Option #2:</t>
    </r>
    <r>
      <rPr>
        <sz val="12"/>
        <color theme="1"/>
        <rFont val="Times New Roman"/>
        <family val="1"/>
      </rPr>
      <t xml:space="preserve"> 8% of the 2-year peak flow up to 50% of the 2-year peak flow.</t>
    </r>
  </si>
  <si>
    <t>The calculation compares the new or increased storage volume created by the project to the detention/retention storage volume that would be required under the Standard Flow Control Requirement or LID Performance Standard:</t>
  </si>
  <si>
    <t>Actual volume provided by the project</t>
  </si>
  <si>
    <t>X</t>
  </si>
  <si>
    <t>Volume Ratio</t>
  </si>
  <si>
    <t>Volume required if the project had to meet the Standard Flow Control Requirement
 or LID Performance Standard</t>
  </si>
  <si>
    <t>Option</t>
  </si>
  <si>
    <t>Actual 
Volume
(gal)</t>
  </si>
  <si>
    <t>Volume Req'd if new
(gal)</t>
  </si>
  <si>
    <t>2a</t>
  </si>
  <si>
    <t>2b</t>
  </si>
  <si>
    <t>2c</t>
  </si>
  <si>
    <r>
      <rPr>
        <vertAlign val="superscript"/>
        <sz val="12"/>
        <color theme="1"/>
        <rFont val="Times New Roman"/>
        <family val="1"/>
      </rPr>
      <t>1</t>
    </r>
    <r>
      <rPr>
        <sz val="12"/>
        <color theme="1"/>
        <rFont val="Times New Roman"/>
        <family val="1"/>
      </rPr>
      <t xml:space="preserve"> Use forested land cover as the pre-developed condition unless one of the following applies:</t>
    </r>
  </si>
  <si>
    <t>• Reasonable, historic information is available that indicates the site was prairie prior to settlement (modeled as “pasture” in the WWHM).</t>
  </si>
  <si>
    <t>• The drainage area of the immediate stream and all subsequent downstream basins have had at least 40% total impervious area since 1985. In this case the pre-developed condition to be matched shall be the existing land cover condition. Where basin-specific studies determine a stream channel to be unstable, even though the above criterion is met, the pre-developed condition assumption shall be the “historic” land cover condition, or a land cover condition commensurate with achieving a target flow regime identified by an approved basin study.</t>
  </si>
  <si>
    <t>TSS loading rates by land use category as calculated using median values derived from S8.D monitoring conducted under previous permits.</t>
  </si>
  <si>
    <t>NA</t>
  </si>
  <si>
    <t>Median value</t>
  </si>
  <si>
    <t>Notes:</t>
  </si>
  <si>
    <t>All values shown in pounds/acre/year</t>
  </si>
  <si>
    <t>NA - Not available</t>
  </si>
  <si>
    <t>Land use category list</t>
  </si>
  <si>
    <t>Retrofit incentives list</t>
  </si>
  <si>
    <t>Hydrobenefit Option #</t>
  </si>
  <si>
    <t>Monitoring Planned</t>
  </si>
  <si>
    <t>White Center Stormwater Facility Retrofit</t>
  </si>
  <si>
    <t>Kameda, Wes</t>
  </si>
  <si>
    <t>Ravensdale Stormwater Facility Retrofit</t>
  </si>
  <si>
    <t>47.34057, -121.9216</t>
  </si>
  <si>
    <t>Salmon Creek</t>
  </si>
  <si>
    <t>47.515349, 122.349445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</si>
</sst>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37" x14ac:knownFonts="1">
    <font>
      <sz val="11"/>
      <color theme="1"/>
      <name val="Calibri"/>
      <family val="2"/>
      <scheme val="minor"/>
    </font>
    <font>
      <sz val="11"/>
      <color theme="1"/>
      <name val="Times New Roman"/>
      <family val="1"/>
    </font>
    <font>
      <i/>
      <sz val="11"/>
      <color theme="1"/>
      <name val="Times New Roman"/>
      <family val="1"/>
    </font>
    <font>
      <b/>
      <sz val="11"/>
      <color theme="1"/>
      <name val="Times New Roman"/>
      <family val="1"/>
    </font>
    <font>
      <sz val="12"/>
      <color theme="1"/>
      <name val="Times New Roman"/>
      <family val="1"/>
    </font>
    <font>
      <b/>
      <sz val="12"/>
      <color theme="1"/>
      <name val="Times New Roman"/>
      <family val="1"/>
    </font>
    <font>
      <b/>
      <vertAlign val="superscript"/>
      <sz val="12"/>
      <color theme="1"/>
      <name val="Times New Roman"/>
      <family val="1"/>
    </font>
    <font>
      <sz val="12"/>
      <color theme="1"/>
      <name val="Calibri"/>
      <family val="2"/>
    </font>
    <font>
      <b/>
      <u/>
      <sz val="12"/>
      <color theme="1"/>
      <name val="Times New Roman"/>
      <family val="1"/>
    </font>
    <font>
      <b/>
      <i/>
      <sz val="12"/>
      <color theme="1"/>
      <name val="Times New Roman"/>
      <family val="1"/>
    </font>
    <font>
      <vertAlign val="superscript"/>
      <sz val="12"/>
      <color theme="1"/>
      <name val="Times New Roman"/>
      <family val="1"/>
    </font>
    <font>
      <b/>
      <sz val="14"/>
      <color theme="1"/>
      <name val="Times New Roman"/>
      <family val="1"/>
    </font>
    <font>
      <sz val="12"/>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b/>
      <sz val="12"/>
      <name val="Times New Roman"/>
      <family val="1"/>
    </font>
    <font>
      <strike/>
      <sz val="12"/>
      <color theme="1"/>
      <name val="Times New Roman"/>
      <family val="1"/>
    </font>
    <font>
      <sz val="16"/>
      <color theme="1"/>
      <name val="Times New Roman"/>
      <family val="1"/>
    </font>
    <font>
      <b/>
      <u/>
      <sz val="14"/>
      <color theme="1"/>
      <name val="Times New Roman"/>
      <family val="1"/>
    </font>
    <font>
      <sz val="14"/>
      <color theme="1"/>
      <name val="Times New Roman"/>
      <family val="1"/>
    </font>
    <font>
      <strike/>
      <sz val="14"/>
      <color theme="1"/>
      <name val="Times New Roman"/>
      <family val="1"/>
    </font>
    <font>
      <b/>
      <strike/>
      <sz val="12"/>
      <color theme="1"/>
      <name val="Times New Roman"/>
      <family val="1"/>
    </font>
    <font>
      <sz val="9"/>
      <color indexed="81"/>
      <name val="Tahoma"/>
      <family val="2"/>
    </font>
    <font>
      <b/>
      <sz val="9"/>
      <color indexed="81"/>
      <name val="Tahoma"/>
      <family val="2"/>
    </font>
    <font>
      <sz val="11"/>
      <color rgb="FFFF0000"/>
      <name val="Times New Roman"/>
      <family val="1"/>
    </font>
    <font>
      <i/>
      <sz val="12"/>
      <color theme="1"/>
      <name val="Times New Roman"/>
      <family val="1"/>
    </font>
    <font>
      <sz val="12"/>
      <color rgb="FFFF0000"/>
      <name val="Times New Roman"/>
      <family val="1"/>
    </font>
    <font>
      <sz val="11"/>
      <name val="Times New Roman"/>
      <family val="1"/>
    </font>
    <font>
      <sz val="8"/>
      <color indexed="81"/>
      <name val="Tahoma"/>
      <family val="2"/>
    </font>
    <font>
      <b/>
      <sz val="8"/>
      <color indexed="81"/>
      <name val="Tahoma"/>
      <family val="2"/>
    </font>
    <font>
      <u/>
      <sz val="11"/>
      <color theme="10"/>
      <name val="Calibri"/>
      <family val="2"/>
      <scheme val="minor"/>
    </font>
    <font>
      <b/>
      <u/>
      <sz val="11"/>
      <color theme="10"/>
      <name val="Calibri"/>
      <family val="2"/>
      <scheme val="minor"/>
    </font>
    <font>
      <sz val="11"/>
      <color theme="1"/>
      <name val="Calibri"/>
      <family val="2"/>
      <scheme val="minor"/>
    </font>
    <font>
      <sz val="12"/>
      <name val="Arial"/>
      <family val="2"/>
    </font>
    <font>
      <sz val="12"/>
      <color theme="1"/>
      <name val="Arial"/>
      <family val="2"/>
    </font>
    <font>
      <sz val="11"/>
      <color rgb="FF000000"/>
      <name val="Times New Roman"/>
      <family val="1"/>
    </font>
  </fonts>
  <fills count="14">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99FF"/>
        <bgColor indexed="64"/>
      </patternFill>
    </fill>
    <fill>
      <patternFill patternType="solid">
        <fgColor rgb="FF00B0F0"/>
        <bgColor indexed="64"/>
      </patternFill>
    </fill>
    <fill>
      <patternFill patternType="solid">
        <fgColor rgb="FFBD5EF8"/>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31" fillId="0" borderId="0" applyNumberFormat="0" applyFill="0" applyBorder="0" applyAlignment="0" applyProtection="0"/>
    <xf numFmtId="44" fontId="33" fillId="0" borderId="0" applyFont="0" applyFill="0" applyBorder="0" applyAlignment="0" applyProtection="0"/>
  </cellStyleXfs>
  <cellXfs count="204">
    <xf numFmtId="0" fontId="0" fillId="0" borderId="0" xfId="0"/>
    <xf numFmtId="11" fontId="0" fillId="0" borderId="0" xfId="0" applyNumberFormat="1"/>
    <xf numFmtId="0" fontId="0" fillId="0" borderId="0" xfId="0" applyAlignment="1">
      <alignment horizontal="center"/>
    </xf>
    <xf numFmtId="0" fontId="13" fillId="0" borderId="0" xfId="0" applyFont="1"/>
    <xf numFmtId="0" fontId="13" fillId="0" borderId="0" xfId="0" applyFont="1" applyAlignment="1">
      <alignment horizontal="center"/>
    </xf>
    <xf numFmtId="0" fontId="14" fillId="0" borderId="0" xfId="0" applyFont="1" applyAlignment="1">
      <alignment horizontal="center" wrapText="1"/>
    </xf>
    <xf numFmtId="11" fontId="15" fillId="0" borderId="0" xfId="0" applyNumberFormat="1" applyFont="1"/>
    <xf numFmtId="0" fontId="0" fillId="0" borderId="0" xfId="0" applyAlignment="1">
      <alignment horizontal="right"/>
    </xf>
    <xf numFmtId="0" fontId="0" fillId="0" borderId="0" xfId="0" applyAlignment="1">
      <alignment horizontal="left"/>
    </xf>
    <xf numFmtId="0" fontId="13" fillId="0" borderId="0" xfId="0" applyFont="1" applyAlignment="1">
      <alignment horizontal="left"/>
    </xf>
    <xf numFmtId="0" fontId="4" fillId="0" borderId="0" xfId="0" applyFont="1" applyProtection="1"/>
    <xf numFmtId="0" fontId="11" fillId="0" borderId="0" xfId="0" applyFont="1" applyProtection="1"/>
    <xf numFmtId="0" fontId="19" fillId="0" borderId="0" xfId="0" applyFont="1" applyProtection="1"/>
    <xf numFmtId="0" fontId="18" fillId="0" borderId="0" xfId="0" applyFont="1" applyProtection="1"/>
    <xf numFmtId="0" fontId="20" fillId="0" borderId="0" xfId="0" applyFont="1" applyProtection="1"/>
    <xf numFmtId="0" fontId="20" fillId="0" borderId="0" xfId="0" applyFont="1" applyAlignment="1" applyProtection="1">
      <alignment horizontal="left" indent="2"/>
    </xf>
    <xf numFmtId="0" fontId="5" fillId="0" borderId="0" xfId="0" applyFont="1" applyProtection="1"/>
    <xf numFmtId="0" fontId="5" fillId="2"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38" fontId="12"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quotePrefix="1" applyFont="1" applyBorder="1" applyAlignment="1" applyProtection="1">
      <alignment horizontal="center" vertical="center"/>
    </xf>
    <xf numFmtId="2" fontId="4" fillId="2" borderId="1" xfId="0" applyNumberFormat="1" applyFont="1" applyFill="1" applyBorder="1" applyAlignment="1" applyProtection="1">
      <alignment horizontal="center" vertical="center" wrapText="1"/>
    </xf>
    <xf numFmtId="0" fontId="17" fillId="0" borderId="0" xfId="0" applyFont="1" applyProtection="1"/>
    <xf numFmtId="0" fontId="8" fillId="0" borderId="0" xfId="0" applyFont="1" applyProtection="1"/>
    <xf numFmtId="0" fontId="4" fillId="0" borderId="0" xfId="0" applyFont="1" applyAlignment="1" applyProtection="1">
      <alignment wrapText="1"/>
    </xf>
    <xf numFmtId="0" fontId="5" fillId="2" borderId="1" xfId="0" applyFont="1" applyFill="1" applyBorder="1" applyProtection="1"/>
    <xf numFmtId="0" fontId="5" fillId="2" borderId="1" xfId="0" applyFont="1" applyFill="1" applyBorder="1" applyAlignment="1" applyProtection="1">
      <alignment horizontal="center" wrapText="1"/>
    </xf>
    <xf numFmtId="0" fontId="5" fillId="0" borderId="1" xfId="0" applyFont="1" applyFill="1" applyBorder="1" applyAlignment="1" applyProtection="1">
      <alignment horizontal="center" wrapText="1"/>
    </xf>
    <xf numFmtId="0" fontId="4" fillId="0" borderId="3" xfId="0" applyFont="1" applyBorder="1" applyProtection="1"/>
    <xf numFmtId="0" fontId="4" fillId="0" borderId="0" xfId="0" applyFont="1" applyAlignment="1" applyProtection="1">
      <alignment horizontal="left" indent="1"/>
    </xf>
    <xf numFmtId="0" fontId="18" fillId="2" borderId="0" xfId="0" applyFont="1" applyFill="1" applyAlignment="1" applyProtection="1">
      <alignment vertical="center"/>
    </xf>
    <xf numFmtId="0" fontId="3" fillId="0" borderId="0" xfId="0" applyFont="1" applyProtection="1"/>
    <xf numFmtId="0" fontId="1" fillId="0" borderId="0" xfId="0" applyFont="1" applyProtection="1"/>
    <xf numFmtId="0" fontId="3" fillId="0" borderId="1" xfId="0" applyFont="1" applyBorder="1" applyAlignment="1" applyProtection="1">
      <alignment horizontal="center"/>
    </xf>
    <xf numFmtId="0" fontId="1" fillId="0" borderId="1" xfId="0" applyFont="1" applyBorder="1" applyProtection="1"/>
    <xf numFmtId="0" fontId="1" fillId="0" borderId="1" xfId="0" applyFont="1" applyBorder="1" applyAlignment="1" applyProtection="1">
      <alignment horizontal="center"/>
    </xf>
    <xf numFmtId="0" fontId="25" fillId="0" borderId="0" xfId="0" applyFont="1" applyProtection="1"/>
    <xf numFmtId="0" fontId="3" fillId="0" borderId="1" xfId="0" applyFont="1" applyFill="1" applyBorder="1" applyProtection="1"/>
    <xf numFmtId="0" fontId="3" fillId="2" borderId="1" xfId="0" applyFont="1" applyFill="1" applyBorder="1" applyProtection="1"/>
    <xf numFmtId="9" fontId="1" fillId="2" borderId="1" xfId="0" applyNumberFormat="1" applyFont="1" applyFill="1" applyBorder="1" applyAlignment="1" applyProtection="1">
      <alignment horizontal="left"/>
    </xf>
    <xf numFmtId="0" fontId="4" fillId="0" borderId="0" xfId="0" applyFont="1" applyAlignment="1" applyProtection="1">
      <alignment horizontal="left" wrapText="1"/>
    </xf>
    <xf numFmtId="3" fontId="4" fillId="0" borderId="1" xfId="0" applyNumberFormat="1" applyFont="1" applyBorder="1" applyAlignment="1" applyProtection="1">
      <alignment horizontal="center" vertical="center"/>
    </xf>
    <xf numFmtId="0" fontId="4" fillId="0" borderId="0" xfId="0" applyFont="1" applyFill="1" applyProtection="1"/>
    <xf numFmtId="0" fontId="5" fillId="0" borderId="0" xfId="0" applyFont="1" applyAlignment="1" applyProtection="1"/>
    <xf numFmtId="0" fontId="4" fillId="0" borderId="0" xfId="0" applyFont="1" applyAlignment="1" applyProtection="1"/>
    <xf numFmtId="0" fontId="7" fillId="0" borderId="0" xfId="0" applyFont="1" applyAlignment="1" applyProtection="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38" fontId="12" fillId="2" borderId="1" xfId="0" applyNumberFormat="1" applyFont="1" applyFill="1" applyBorder="1" applyAlignment="1">
      <alignment vertical="center" wrapText="1"/>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1" fillId="7" borderId="0" xfId="0" applyFont="1" applyFill="1" applyProtection="1"/>
    <xf numFmtId="1" fontId="4" fillId="2" borderId="1" xfId="0" applyNumberFormat="1" applyFont="1" applyFill="1" applyBorder="1" applyProtection="1">
      <protection locked="0"/>
    </xf>
    <xf numFmtId="1" fontId="4" fillId="2" borderId="1" xfId="0" applyNumberFormat="1" applyFont="1" applyFill="1" applyBorder="1" applyAlignment="1" applyProtection="1">
      <alignment horizontal="center"/>
      <protection locked="0"/>
    </xf>
    <xf numFmtId="3" fontId="4" fillId="2" borderId="1" xfId="0" applyNumberFormat="1" applyFont="1" applyFill="1" applyBorder="1" applyProtection="1">
      <protection locked="0"/>
    </xf>
    <xf numFmtId="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2" borderId="1" xfId="0" applyFont="1" applyFill="1" applyBorder="1" applyAlignment="1" applyProtection="1">
      <alignment horizontal="left" vertical="center" wrapText="1"/>
      <protection locked="0"/>
    </xf>
    <xf numFmtId="9" fontId="1" fillId="2" borderId="1" xfId="0" applyNumberFormat="1" applyFont="1" applyFill="1" applyBorder="1" applyAlignment="1" applyProtection="1">
      <alignment horizontal="left"/>
      <protection locked="0"/>
    </xf>
    <xf numFmtId="0" fontId="4" fillId="0" borderId="0" xfId="0" applyFont="1" applyProtection="1"/>
    <xf numFmtId="38" fontId="16" fillId="0" borderId="1" xfId="0" applyNumberFormat="1" applyFont="1" applyFill="1" applyBorder="1" applyAlignment="1" applyProtection="1">
      <alignment vertical="center" wrapText="1"/>
    </xf>
    <xf numFmtId="0" fontId="4" fillId="0" borderId="1" xfId="0" applyFont="1" applyBorder="1" applyAlignment="1" applyProtection="1">
      <alignment horizontal="center" vertical="center" wrapText="1"/>
    </xf>
    <xf numFmtId="38" fontId="12"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0" xfId="0" applyFont="1" applyProtection="1"/>
    <xf numFmtId="0" fontId="5" fillId="0" borderId="0" xfId="0" applyFont="1" applyAlignment="1" applyProtection="1">
      <alignment horizontal="center" vertical="center"/>
    </xf>
    <xf numFmtId="3" fontId="5" fillId="0" borderId="1" xfId="0" applyNumberFormat="1" applyFont="1" applyBorder="1" applyAlignment="1" applyProtection="1">
      <alignment horizontal="center" vertical="center" wrapText="1"/>
    </xf>
    <xf numFmtId="3" fontId="4" fillId="2" borderId="1" xfId="0" applyNumberFormat="1" applyFont="1" applyFill="1" applyBorder="1" applyAlignment="1" applyProtection="1">
      <alignment horizontal="center"/>
      <protection locked="0"/>
    </xf>
    <xf numFmtId="3" fontId="4" fillId="2" borderId="1" xfId="0" applyNumberFormat="1" applyFont="1" applyFill="1" applyBorder="1" applyProtection="1"/>
    <xf numFmtId="0" fontId="1" fillId="0" borderId="1" xfId="0" applyFont="1" applyFill="1" applyBorder="1" applyProtection="1"/>
    <xf numFmtId="0" fontId="1" fillId="0" borderId="1" xfId="0" applyFont="1" applyFill="1" applyBorder="1" applyAlignment="1" applyProtection="1">
      <alignment horizontal="center"/>
    </xf>
    <xf numFmtId="0" fontId="4" fillId="0" borderId="0" xfId="0" applyFont="1" applyBorder="1" applyProtection="1"/>
    <xf numFmtId="1" fontId="4" fillId="2" borderId="4" xfId="0" applyNumberFormat="1" applyFont="1" applyFill="1" applyBorder="1" applyAlignment="1" applyProtection="1">
      <alignment horizontal="center"/>
      <protection locked="0"/>
    </xf>
    <xf numFmtId="0" fontId="12" fillId="2" borderId="1" xfId="0" applyFont="1" applyFill="1" applyBorder="1" applyAlignment="1">
      <alignment horizontal="left" vertical="center" wrapText="1"/>
    </xf>
    <xf numFmtId="0" fontId="1" fillId="0" borderId="3" xfId="0" applyFont="1" applyBorder="1" applyProtection="1"/>
    <xf numFmtId="0" fontId="1" fillId="0" borderId="0" xfId="0" applyFont="1" applyBorder="1" applyProtection="1"/>
    <xf numFmtId="38" fontId="4" fillId="0" borderId="4" xfId="0" applyNumberFormat="1" applyFont="1" applyBorder="1" applyProtection="1"/>
    <xf numFmtId="0" fontId="4" fillId="0" borderId="6" xfId="0" applyFont="1" applyBorder="1" applyProtection="1"/>
    <xf numFmtId="0" fontId="4" fillId="0" borderId="5" xfId="0" applyFont="1" applyBorder="1" applyProtection="1"/>
    <xf numFmtId="0" fontId="4" fillId="0" borderId="6" xfId="0" applyFont="1" applyFill="1" applyBorder="1" applyProtection="1"/>
    <xf numFmtId="0" fontId="4" fillId="0" borderId="5" xfId="0" applyFont="1" applyFill="1" applyBorder="1" applyProtection="1"/>
    <xf numFmtId="0" fontId="5" fillId="0" borderId="4" xfId="0" applyFont="1" applyFill="1" applyBorder="1" applyProtection="1"/>
    <xf numFmtId="0" fontId="5" fillId="0" borderId="6" xfId="0" applyFont="1" applyFill="1" applyBorder="1" applyProtection="1"/>
    <xf numFmtId="0" fontId="5" fillId="0" borderId="5" xfId="0" applyFont="1" applyFill="1" applyBorder="1" applyProtection="1"/>
    <xf numFmtId="1" fontId="4" fillId="0" borderId="1" xfId="0" applyNumberFormat="1" applyFont="1" applyBorder="1" applyAlignment="1" applyProtection="1">
      <alignment horizontal="center"/>
    </xf>
    <xf numFmtId="38" fontId="1" fillId="0" borderId="1" xfId="0" applyNumberFormat="1" applyFont="1" applyBorder="1" applyProtection="1"/>
    <xf numFmtId="0" fontId="4" fillId="2" borderId="1" xfId="0" applyFont="1" applyFill="1" applyBorder="1" applyAlignment="1" applyProtection="1">
      <alignment horizontal="center"/>
    </xf>
    <xf numFmtId="0" fontId="4" fillId="2" borderId="1" xfId="0" applyFont="1" applyFill="1" applyBorder="1" applyAlignment="1" applyProtection="1">
      <alignment horizontal="center"/>
      <protection locked="0"/>
    </xf>
    <xf numFmtId="1" fontId="4" fillId="0" borderId="1" xfId="0" applyNumberFormat="1" applyFont="1" applyBorder="1" applyAlignment="1" applyProtection="1">
      <alignment horizontal="center" vertical="center"/>
    </xf>
    <xf numFmtId="0" fontId="4" fillId="0" borderId="0" xfId="0" applyFont="1" applyAlignment="1" applyProtection="1">
      <alignment horizontal="left" indent="2"/>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4" fillId="0" borderId="0" xfId="0" applyFont="1" applyAlignment="1" applyProtection="1">
      <alignment horizontal="left"/>
    </xf>
    <xf numFmtId="0" fontId="5" fillId="0" borderId="0" xfId="0" applyFont="1" applyFill="1" applyAlignment="1" applyProtection="1">
      <alignment horizontal="left" wrapText="1"/>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3" fontId="4" fillId="0" borderId="1" xfId="0" applyNumberFormat="1" applyFont="1" applyFill="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left" vertical="center" wrapText="1"/>
      <protection locked="0"/>
    </xf>
    <xf numFmtId="6" fontId="4"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38" fontId="12" fillId="0" borderId="1" xfId="0" applyNumberFormat="1" applyFont="1" applyFill="1" applyBorder="1" applyAlignment="1">
      <alignment vertical="center" wrapText="1"/>
    </xf>
    <xf numFmtId="38" fontId="12"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2" fillId="0" borderId="1" xfId="0" applyFont="1" applyFill="1" applyBorder="1" applyAlignment="1">
      <alignment horizont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4" fillId="2" borderId="1" xfId="0" applyFont="1" applyFill="1" applyBorder="1" applyAlignment="1" applyProtection="1">
      <alignment vertical="center" wrapText="1"/>
      <protection locked="0"/>
    </xf>
    <xf numFmtId="0" fontId="27" fillId="2" borderId="1"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left" vertical="center"/>
      <protection locked="0"/>
    </xf>
    <xf numFmtId="0" fontId="27" fillId="2" borderId="1" xfId="0" applyFont="1" applyFill="1" applyBorder="1" applyAlignment="1" applyProtection="1">
      <alignment horizontal="left" vertical="center" wrapText="1"/>
      <protection locked="0"/>
    </xf>
    <xf numFmtId="3" fontId="27" fillId="0" borderId="1" xfId="0" applyNumberFormat="1" applyFont="1" applyBorder="1" applyAlignment="1" applyProtection="1">
      <alignment horizontal="center" vertical="center"/>
    </xf>
    <xf numFmtId="1" fontId="27" fillId="0" borderId="1" xfId="0" applyNumberFormat="1" applyFont="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protection locked="0"/>
    </xf>
    <xf numFmtId="0" fontId="12" fillId="0" borderId="0" xfId="0" applyFont="1" applyProtection="1"/>
    <xf numFmtId="0" fontId="28" fillId="0" borderId="1" xfId="0" applyFont="1" applyBorder="1" applyAlignment="1">
      <alignment horizontal="center" wrapText="1"/>
    </xf>
    <xf numFmtId="3" fontId="12" fillId="0" borderId="1" xfId="0" applyNumberFormat="1" applyFont="1" applyBorder="1" applyAlignment="1" applyProtection="1">
      <alignment horizontal="center" vertical="center" wrapText="1"/>
    </xf>
    <xf numFmtId="1" fontId="1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28" fillId="0" borderId="1" xfId="0" applyFont="1" applyBorder="1" applyAlignment="1">
      <alignment wrapText="1"/>
    </xf>
    <xf numFmtId="0" fontId="12" fillId="0" borderId="1" xfId="0" applyFont="1" applyBorder="1" applyAlignment="1">
      <alignment wrapText="1"/>
    </xf>
    <xf numFmtId="0" fontId="12" fillId="0" borderId="1" xfId="0" applyFont="1" applyBorder="1" applyAlignment="1">
      <alignment horizontal="center" wrapText="1"/>
    </xf>
    <xf numFmtId="0" fontId="27" fillId="0" borderId="1" xfId="0" applyFont="1" applyFill="1" applyBorder="1" applyAlignment="1" applyProtection="1">
      <alignment horizontal="left" vertical="center" wrapText="1"/>
      <protection locked="0"/>
    </xf>
    <xf numFmtId="0" fontId="27" fillId="0" borderId="1" xfId="0" applyFont="1" applyBorder="1" applyAlignment="1">
      <alignment horizontal="center" wrapText="1"/>
    </xf>
    <xf numFmtId="0" fontId="5" fillId="12" borderId="7" xfId="0" applyFont="1" applyFill="1" applyBorder="1" applyAlignment="1" applyProtection="1">
      <alignment horizontal="center" wrapText="1"/>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4" fillId="2" borderId="9" xfId="0" applyFont="1" applyFill="1" applyBorder="1" applyAlignment="1">
      <alignment horizontal="left" vertical="center" wrapText="1"/>
    </xf>
    <xf numFmtId="0" fontId="4" fillId="2" borderId="10"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8" fillId="0" borderId="5" xfId="0" applyFont="1" applyBorder="1" applyAlignment="1">
      <alignment wrapText="1"/>
    </xf>
    <xf numFmtId="0" fontId="12" fillId="0" borderId="5" xfId="0" applyFont="1" applyBorder="1" applyAlignment="1">
      <alignment wrapText="1"/>
    </xf>
    <xf numFmtId="0" fontId="4" fillId="0" borderId="1" xfId="0" applyFont="1" applyBorder="1" applyProtection="1"/>
    <xf numFmtId="0" fontId="5" fillId="0" borderId="1" xfId="0" applyFont="1" applyFill="1" applyBorder="1" applyProtection="1"/>
    <xf numFmtId="0" fontId="5" fillId="0" borderId="1" xfId="0" applyFont="1" applyFill="1" applyBorder="1" applyAlignment="1" applyProtection="1">
      <alignment horizontal="left"/>
    </xf>
    <xf numFmtId="0" fontId="5" fillId="0" borderId="1" xfId="0" applyFont="1" applyFill="1" applyBorder="1" applyAlignment="1" applyProtection="1">
      <alignment wrapText="1"/>
    </xf>
    <xf numFmtId="0" fontId="5" fillId="0" borderId="1" xfId="0" applyFont="1" applyBorder="1" applyAlignment="1" applyProtection="1">
      <alignment horizontal="center" wrapText="1"/>
    </xf>
    <xf numFmtId="0" fontId="5" fillId="12" borderId="1" xfId="0" applyFont="1" applyFill="1" applyBorder="1" applyAlignment="1" applyProtection="1">
      <alignment horizontal="center" wrapText="1"/>
    </xf>
    <xf numFmtId="0" fontId="5" fillId="12" borderId="1" xfId="0" applyFont="1" applyFill="1" applyBorder="1" applyAlignment="1" applyProtection="1">
      <alignment horizontal="center" textRotation="90" wrapText="1"/>
    </xf>
    <xf numFmtId="0" fontId="4" fillId="3" borderId="1" xfId="0" applyFont="1" applyFill="1" applyBorder="1" applyProtection="1"/>
    <xf numFmtId="0" fontId="4" fillId="0" borderId="1" xfId="0" applyFont="1" applyFill="1" applyBorder="1" applyAlignment="1" applyProtection="1">
      <alignment vertical="center" wrapText="1"/>
      <protection locked="0"/>
    </xf>
    <xf numFmtId="0" fontId="4" fillId="6" borderId="1" xfId="0" applyFont="1" applyFill="1" applyBorder="1" applyProtection="1"/>
    <xf numFmtId="0" fontId="4" fillId="9" borderId="1" xfId="0" applyFont="1" applyFill="1" applyBorder="1" applyProtection="1"/>
    <xf numFmtId="0" fontId="4" fillId="5" borderId="1" xfId="0" applyFont="1" applyFill="1" applyBorder="1" applyProtection="1"/>
    <xf numFmtId="38" fontId="12" fillId="0" borderId="1" xfId="0" applyNumberFormat="1" applyFont="1" applyFill="1" applyBorder="1" applyAlignment="1" applyProtection="1">
      <alignment vertical="center" wrapText="1"/>
    </xf>
    <xf numFmtId="0" fontId="4" fillId="11" borderId="1" xfId="0" applyFont="1" applyFill="1" applyBorder="1" applyProtection="1"/>
    <xf numFmtId="0" fontId="27" fillId="2" borderId="1" xfId="0" applyFont="1" applyFill="1" applyBorder="1" applyAlignment="1" applyProtection="1">
      <alignment vertical="center" wrapText="1"/>
      <protection locked="0"/>
    </xf>
    <xf numFmtId="0" fontId="4" fillId="4" borderId="1" xfId="0" applyFont="1" applyFill="1" applyBorder="1" applyProtection="1"/>
    <xf numFmtId="38" fontId="12" fillId="2" borderId="1" xfId="0" applyNumberFormat="1" applyFont="1" applyFill="1" applyBorder="1" applyAlignment="1" applyProtection="1">
      <alignment vertical="center" wrapText="1"/>
      <protection locked="0"/>
    </xf>
    <xf numFmtId="0" fontId="4" fillId="10" borderId="1" xfId="0" applyFont="1" applyFill="1" applyBorder="1" applyProtection="1"/>
    <xf numFmtId="0" fontId="4" fillId="8" borderId="1" xfId="0" applyFont="1" applyFill="1" applyBorder="1" applyProtection="1"/>
    <xf numFmtId="0" fontId="4" fillId="2" borderId="1" xfId="0" applyFont="1" applyFill="1" applyBorder="1" applyAlignment="1" applyProtection="1">
      <alignment vertical="center"/>
      <protection locked="0"/>
    </xf>
    <xf numFmtId="0" fontId="27" fillId="10" borderId="1" xfId="0" applyFont="1" applyFill="1" applyBorder="1" applyProtection="1"/>
    <xf numFmtId="0" fontId="12" fillId="0" borderId="1" xfId="0" applyFont="1" applyBorder="1" applyProtection="1"/>
    <xf numFmtId="0" fontId="34" fillId="13" borderId="11" xfId="0" applyFont="1" applyFill="1" applyBorder="1" applyAlignment="1">
      <alignment horizontal="left" vertical="center" wrapText="1"/>
    </xf>
    <xf numFmtId="0" fontId="34" fillId="13" borderId="12" xfId="0" applyFont="1" applyFill="1" applyBorder="1" applyAlignment="1">
      <alignment vertical="center" wrapText="1"/>
    </xf>
    <xf numFmtId="0" fontId="34" fillId="13" borderId="1" xfId="0" applyFont="1" applyFill="1" applyBorder="1" applyAlignment="1">
      <alignment vertical="center" wrapText="1"/>
    </xf>
    <xf numFmtId="0" fontId="34" fillId="0" borderId="12" xfId="0" applyFont="1" applyFill="1" applyBorder="1" applyAlignment="1">
      <alignment vertical="center" wrapText="1"/>
    </xf>
    <xf numFmtId="0" fontId="35" fillId="0" borderId="1" xfId="0" applyFont="1" applyFill="1" applyBorder="1" applyAlignment="1">
      <alignment vertical="center" wrapText="1"/>
    </xf>
    <xf numFmtId="44" fontId="34" fillId="13" borderId="13" xfId="2" applyFont="1" applyFill="1" applyBorder="1" applyAlignment="1">
      <alignment horizontal="left" vertical="center"/>
    </xf>
    <xf numFmtId="44" fontId="34" fillId="13" borderId="1" xfId="2" applyFont="1" applyFill="1" applyBorder="1" applyAlignment="1">
      <alignment vertical="center"/>
    </xf>
    <xf numFmtId="44" fontId="34" fillId="0" borderId="1" xfId="2" applyFont="1" applyFill="1" applyBorder="1" applyAlignment="1">
      <alignment vertical="center"/>
    </xf>
    <xf numFmtId="6" fontId="34" fillId="0" borderId="1" xfId="2" applyNumberFormat="1" applyFont="1" applyFill="1" applyBorder="1" applyAlignment="1">
      <alignment vertical="center"/>
    </xf>
    <xf numFmtId="2" fontId="34" fillId="13" borderId="11" xfId="0" applyNumberFormat="1" applyFont="1" applyFill="1" applyBorder="1" applyAlignment="1">
      <alignment horizontal="center" vertical="center" wrapText="1"/>
    </xf>
    <xf numFmtId="2" fontId="34" fillId="13" borderId="12" xfId="0" applyNumberFormat="1" applyFont="1" applyFill="1" applyBorder="1" applyAlignment="1">
      <alignment horizontal="center" vertical="center"/>
    </xf>
    <xf numFmtId="2" fontId="34" fillId="0" borderId="12" xfId="0" applyNumberFormat="1" applyFont="1" applyFill="1" applyBorder="1" applyAlignment="1">
      <alignment horizontal="center" vertical="center"/>
    </xf>
    <xf numFmtId="2" fontId="35" fillId="0" borderId="1" xfId="0" applyNumberFormat="1" applyFont="1" applyFill="1" applyBorder="1" applyAlignment="1">
      <alignment horizontal="center" vertical="center"/>
    </xf>
    <xf numFmtId="0" fontId="34" fillId="13" borderId="12" xfId="0" applyFont="1" applyFill="1" applyBorder="1" applyAlignment="1">
      <alignment horizontal="left" vertical="center" wrapText="1"/>
    </xf>
    <xf numFmtId="14" fontId="12" fillId="0" borderId="1" xfId="0" quotePrefix="1" applyNumberFormat="1" applyFont="1" applyBorder="1" applyAlignment="1">
      <alignment horizontal="center" wrapText="1"/>
    </xf>
    <xf numFmtId="0" fontId="27" fillId="0" borderId="1" xfId="0" applyFont="1" applyFill="1" applyBorder="1" applyAlignment="1" applyProtection="1">
      <alignment horizontal="center" vertical="center" wrapText="1"/>
      <protection locked="0"/>
    </xf>
    <xf numFmtId="6" fontId="36" fillId="0" borderId="1" xfId="0" applyNumberFormat="1" applyFont="1" applyBorder="1" applyAlignment="1">
      <alignment horizontal="center" wrapText="1"/>
    </xf>
    <xf numFmtId="6" fontId="25" fillId="0" borderId="1" xfId="0" applyNumberFormat="1" applyFont="1" applyBorder="1" applyAlignment="1">
      <alignment horizontal="center" wrapText="1"/>
    </xf>
    <xf numFmtId="0" fontId="4" fillId="0" borderId="0" xfId="0" applyFont="1" applyAlignment="1" applyProtection="1">
      <alignment horizontal="left" wrapText="1"/>
    </xf>
    <xf numFmtId="0" fontId="4" fillId="0" borderId="1" xfId="0" applyFont="1" applyFill="1" applyBorder="1" applyAlignment="1" applyProtection="1">
      <alignment horizontal="center" vertical="center" wrapText="1"/>
      <protection locked="0"/>
    </xf>
    <xf numFmtId="0" fontId="4" fillId="0" borderId="0" xfId="0" applyFont="1" applyAlignment="1" applyProtection="1">
      <alignment horizontal="left" indent="3"/>
    </xf>
    <xf numFmtId="0" fontId="4" fillId="0" borderId="0" xfId="0" applyFont="1" applyAlignment="1" applyProtection="1">
      <alignment horizontal="left" wrapText="1"/>
    </xf>
    <xf numFmtId="0" fontId="5" fillId="12" borderId="1" xfId="0" applyFont="1" applyFill="1" applyBorder="1" applyAlignment="1" applyProtection="1">
      <alignment horizontal="center"/>
    </xf>
    <xf numFmtId="0" fontId="4" fillId="0" borderId="1" xfId="0" applyFont="1" applyFill="1" applyBorder="1" applyAlignment="1" applyProtection="1">
      <alignment horizontal="center" vertical="center" wrapText="1"/>
      <protection locked="0"/>
    </xf>
    <xf numFmtId="0" fontId="32" fillId="0" borderId="4" xfId="1" applyFont="1" applyFill="1" applyBorder="1" applyAlignment="1" applyProtection="1">
      <alignment horizontal="center"/>
    </xf>
    <xf numFmtId="0" fontId="5" fillId="0" borderId="6" xfId="0" applyFont="1" applyFill="1" applyBorder="1" applyAlignment="1" applyProtection="1">
      <alignment horizontal="center"/>
    </xf>
    <xf numFmtId="0" fontId="5" fillId="0" borderId="5" xfId="0" applyFont="1" applyFill="1" applyBorder="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horizontal="left" wrapText="1"/>
    </xf>
    <xf numFmtId="0" fontId="18" fillId="2" borderId="0" xfId="0" applyFont="1" applyFill="1" applyAlignment="1" applyProtection="1">
      <alignment horizontal="center" vertical="center"/>
    </xf>
    <xf numFmtId="0" fontId="4" fillId="0" borderId="0" xfId="0" applyFont="1" applyAlignment="1" applyProtection="1">
      <alignment horizontal="left" indent="3"/>
    </xf>
    <xf numFmtId="0" fontId="9" fillId="0" borderId="0" xfId="0" applyFont="1" applyAlignment="1" applyProtection="1">
      <alignment horizontal="center" vertical="center"/>
    </xf>
    <xf numFmtId="0" fontId="4" fillId="0" borderId="0" xfId="0" applyFont="1" applyAlignment="1" applyProtection="1">
      <alignment horizontal="left" wrapText="1" indent="1"/>
    </xf>
    <xf numFmtId="0" fontId="9" fillId="0" borderId="3" xfId="0" applyFont="1" applyBorder="1" applyAlignment="1" applyProtection="1">
      <alignment horizontal="center" wrapText="1"/>
    </xf>
    <xf numFmtId="0" fontId="9" fillId="0" borderId="2" xfId="0" applyFont="1" applyBorder="1" applyAlignment="1" applyProtection="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color rgb="FFFF99FF"/>
      <color rgb="FFBD5E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ORM/Share/NPDES/Reporting/Appendix%2011/2013/Structural%20Stormwater%20Controls%20Project%20List%202014%20v2%20River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5.C.6.c Text"/>
      <sheetName val="Table Template"/>
      <sheetName val="Retrofit Incentive Table"/>
      <sheetName val="WQ Benefit Calculation"/>
      <sheetName val="Hydro Benefit Calculation"/>
      <sheetName val="TSS Loading Rates &amp; Lists"/>
    </sheetNames>
    <sheetDataSet>
      <sheetData sheetId="0"/>
      <sheetData sheetId="1"/>
      <sheetData sheetId="2"/>
      <sheetData sheetId="3"/>
      <sheetData sheetId="4"/>
      <sheetData sheetId="5">
        <row r="9">
          <cell r="B9">
            <v>598</v>
          </cell>
          <cell r="C9">
            <v>164</v>
          </cell>
          <cell r="D9">
            <v>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apps.ecology.wa.gov/paris/DownloadDocument.aspx?id=27905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99"/>
    <pageSetUpPr fitToPage="1"/>
  </sheetPr>
  <dimension ref="A1:AG188"/>
  <sheetViews>
    <sheetView tabSelected="1" zoomScale="70" zoomScaleNormal="70" zoomScaleSheetLayoutView="90" zoomScalePageLayoutView="70" workbookViewId="0">
      <pane ySplit="6" topLeftCell="A150" activePane="bottomLeft" state="frozen"/>
      <selection pane="bottomLeft"/>
    </sheetView>
  </sheetViews>
  <sheetFormatPr defaultColWidth="9.140625" defaultRowHeight="15.75" x14ac:dyDescent="0.25"/>
  <cols>
    <col min="1" max="1" width="14.28515625" style="10" bestFit="1" customWidth="1"/>
    <col min="2" max="2" width="25.5703125" style="10" customWidth="1"/>
    <col min="3" max="3" width="16.28515625" style="68" bestFit="1" customWidth="1"/>
    <col min="4" max="4" width="14.28515625" style="10" customWidth="1"/>
    <col min="5" max="5" width="10.42578125" style="10" customWidth="1"/>
    <col min="6" max="6" width="9.42578125" style="10" hidden="1" customWidth="1"/>
    <col min="7" max="7" width="16.140625" style="96" customWidth="1"/>
    <col min="8" max="8" width="8.5703125" style="10" hidden="1" customWidth="1"/>
    <col min="9" max="9" width="17.5703125" style="10" bestFit="1" customWidth="1"/>
    <col min="10" max="12" width="4.7109375" style="10" hidden="1" customWidth="1"/>
    <col min="13" max="22" width="7.7109375" style="68" customWidth="1"/>
    <col min="23" max="23" width="14.28515625" style="10" hidden="1" customWidth="1"/>
    <col min="24" max="24" width="13.42578125" style="10" hidden="1" customWidth="1"/>
    <col min="25" max="25" width="12" style="10" hidden="1" customWidth="1"/>
    <col min="26" max="26" width="10.7109375" style="10" hidden="1" customWidth="1"/>
    <col min="27" max="27" width="10.42578125" style="10" hidden="1" customWidth="1"/>
    <col min="28" max="28" width="12.7109375" style="10" hidden="1" customWidth="1"/>
    <col min="29" max="29" width="14.42578125" style="10" customWidth="1"/>
    <col min="30" max="30" width="16.5703125" style="26" bestFit="1" customWidth="1"/>
    <col min="31" max="31" width="72.140625" style="42" customWidth="1"/>
    <col min="32" max="16384" width="9.140625" style="10"/>
  </cols>
  <sheetData>
    <row r="1" spans="1:33" ht="20.25" customHeight="1" x14ac:dyDescent="0.25">
      <c r="A1" s="68"/>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68"/>
      <c r="AG1" s="68"/>
    </row>
    <row r="2" spans="1:33" ht="20.25" customHeight="1" x14ac:dyDescent="0.25">
      <c r="A2" s="68"/>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68"/>
      <c r="AG2" s="68"/>
    </row>
    <row r="3" spans="1:33" x14ac:dyDescent="0.25">
      <c r="A3" s="68"/>
      <c r="B3" s="68" t="s">
        <v>0</v>
      </c>
      <c r="D3" s="68"/>
      <c r="E3" s="75"/>
      <c r="F3" s="68"/>
      <c r="H3" s="68"/>
      <c r="I3" s="68"/>
      <c r="J3" s="68"/>
      <c r="K3" s="68"/>
      <c r="L3" s="68"/>
      <c r="R3" s="68" t="s">
        <v>1</v>
      </c>
      <c r="W3" s="68"/>
      <c r="X3" s="68"/>
      <c r="Y3" s="68"/>
      <c r="Z3" s="68"/>
      <c r="AA3" s="68"/>
      <c r="AB3" s="68"/>
      <c r="AC3" s="68"/>
      <c r="AE3" s="187"/>
      <c r="AF3" s="68"/>
      <c r="AG3" s="68"/>
    </row>
    <row r="5" spans="1:33" x14ac:dyDescent="0.25">
      <c r="A5" s="147"/>
      <c r="B5" s="148"/>
      <c r="C5" s="148"/>
      <c r="D5" s="148"/>
      <c r="E5" s="148"/>
      <c r="F5" s="148"/>
      <c r="G5" s="149"/>
      <c r="H5" s="148"/>
      <c r="I5" s="148"/>
      <c r="J5" s="191" t="s">
        <v>2</v>
      </c>
      <c r="K5" s="191"/>
      <c r="L5" s="191"/>
      <c r="M5" s="193" t="s">
        <v>3</v>
      </c>
      <c r="N5" s="194"/>
      <c r="O5" s="194"/>
      <c r="P5" s="194"/>
      <c r="Q5" s="194"/>
      <c r="R5" s="194"/>
      <c r="S5" s="194"/>
      <c r="T5" s="194"/>
      <c r="U5" s="194"/>
      <c r="V5" s="195"/>
      <c r="W5" s="148"/>
      <c r="X5" s="148"/>
      <c r="Y5" s="148"/>
      <c r="Z5" s="148"/>
      <c r="AA5" s="148"/>
      <c r="AB5" s="148"/>
      <c r="AC5" s="148"/>
      <c r="AD5" s="150"/>
      <c r="AE5" s="97"/>
      <c r="AF5" s="68"/>
      <c r="AG5" s="68"/>
    </row>
    <row r="6" spans="1:33" ht="143.25" x14ac:dyDescent="0.25">
      <c r="A6" s="151" t="s">
        <v>4</v>
      </c>
      <c r="B6" s="152" t="s">
        <v>5</v>
      </c>
      <c r="C6" s="152" t="s">
        <v>6</v>
      </c>
      <c r="D6" s="152" t="s">
        <v>7</v>
      </c>
      <c r="E6" s="152" t="s">
        <v>8</v>
      </c>
      <c r="F6" s="152" t="s">
        <v>9</v>
      </c>
      <c r="G6" s="152" t="s">
        <v>10</v>
      </c>
      <c r="H6" s="152" t="s">
        <v>11</v>
      </c>
      <c r="I6" s="152" t="s">
        <v>12</v>
      </c>
      <c r="J6" s="153" t="s">
        <v>13</v>
      </c>
      <c r="K6" s="153" t="s">
        <v>14</v>
      </c>
      <c r="L6" s="153" t="s">
        <v>15</v>
      </c>
      <c r="M6" s="153" t="s">
        <v>16</v>
      </c>
      <c r="N6" s="153" t="s">
        <v>17</v>
      </c>
      <c r="O6" s="153" t="s">
        <v>18</v>
      </c>
      <c r="P6" s="153" t="s">
        <v>19</v>
      </c>
      <c r="Q6" s="153" t="s">
        <v>20</v>
      </c>
      <c r="R6" s="153" t="s">
        <v>21</v>
      </c>
      <c r="S6" s="153" t="s">
        <v>22</v>
      </c>
      <c r="T6" s="153" t="s">
        <v>23</v>
      </c>
      <c r="U6" s="153" t="s">
        <v>24</v>
      </c>
      <c r="V6" s="153" t="s">
        <v>25</v>
      </c>
      <c r="W6" s="152" t="s">
        <v>26</v>
      </c>
      <c r="X6" s="152" t="s">
        <v>27</v>
      </c>
      <c r="Y6" s="152" t="s">
        <v>28</v>
      </c>
      <c r="Z6" s="152" t="s">
        <v>29</v>
      </c>
      <c r="AA6" s="152" t="s">
        <v>30</v>
      </c>
      <c r="AB6" s="152" t="s">
        <v>31</v>
      </c>
      <c r="AC6" s="152" t="s">
        <v>32</v>
      </c>
      <c r="AD6" s="152" t="s">
        <v>33</v>
      </c>
      <c r="AE6" s="136" t="s">
        <v>34</v>
      </c>
      <c r="AF6" s="68"/>
      <c r="AG6" s="68"/>
    </row>
    <row r="7" spans="1:33" ht="30" hidden="1" customHeight="1" x14ac:dyDescent="0.25">
      <c r="A7" s="154" t="s">
        <v>35</v>
      </c>
      <c r="B7" s="155" t="s">
        <v>36</v>
      </c>
      <c r="C7" s="155"/>
      <c r="D7" s="98" t="s">
        <v>37</v>
      </c>
      <c r="E7" s="99">
        <v>1</v>
      </c>
      <c r="F7" s="99">
        <v>2013</v>
      </c>
      <c r="G7" s="125" t="s">
        <v>38</v>
      </c>
      <c r="H7" s="99">
        <v>2018</v>
      </c>
      <c r="I7" s="124" t="s">
        <v>39</v>
      </c>
      <c r="J7" s="124">
        <v>51</v>
      </c>
      <c r="K7" s="124">
        <v>7</v>
      </c>
      <c r="L7" s="124">
        <v>42</v>
      </c>
      <c r="M7" s="124"/>
      <c r="N7" s="124"/>
      <c r="O7" s="124"/>
      <c r="P7" s="124"/>
      <c r="Q7" s="124"/>
      <c r="R7" s="124"/>
      <c r="S7" s="124"/>
      <c r="T7" s="124"/>
      <c r="U7" s="124"/>
      <c r="V7" s="124"/>
      <c r="W7" s="102" t="str">
        <f>'WQ Benefit Calculation'!I27</f>
        <v>N/A</v>
      </c>
      <c r="X7" s="103" t="str">
        <f>'Hydro Benefit Calculation'!G34</f>
        <v>N/A</v>
      </c>
      <c r="Y7" s="60" t="str">
        <f>IF('Hydro Benefit Calculation'!D34=0, "N/A", 'Hydro Benefit Calculation'!D34)</f>
        <v>N/A</v>
      </c>
      <c r="Z7" s="60" t="str">
        <f>IF('Retrofit Incentive Table'!B38*'WQ Benefit Calculation'!C27=0, "N/A", 'Retrofit Incentive Table'!B38*'WQ Benefit Calculation'!C27)</f>
        <v>N/A</v>
      </c>
      <c r="AA7" s="188" t="s">
        <v>40</v>
      </c>
      <c r="AB7" s="99" t="s">
        <v>41</v>
      </c>
      <c r="AC7" s="188" t="s">
        <v>42</v>
      </c>
      <c r="AD7" s="104" t="s">
        <v>43</v>
      </c>
      <c r="AE7" s="137" t="s">
        <v>44</v>
      </c>
      <c r="AF7" s="68"/>
      <c r="AG7" s="68"/>
    </row>
    <row r="8" spans="1:33" ht="30" hidden="1" customHeight="1" x14ac:dyDescent="0.25">
      <c r="A8" s="156" t="s">
        <v>45</v>
      </c>
      <c r="B8" s="155" t="s">
        <v>46</v>
      </c>
      <c r="C8" s="155"/>
      <c r="D8" s="98" t="s">
        <v>47</v>
      </c>
      <c r="E8" s="99">
        <v>1</v>
      </c>
      <c r="F8" s="99">
        <v>2013</v>
      </c>
      <c r="G8" s="100" t="s">
        <v>48</v>
      </c>
      <c r="H8" s="99">
        <v>2014</v>
      </c>
      <c r="I8" s="99" t="s">
        <v>49</v>
      </c>
      <c r="J8" s="99">
        <v>100</v>
      </c>
      <c r="K8" s="101"/>
      <c r="L8" s="101"/>
      <c r="M8" s="101"/>
      <c r="N8" s="101"/>
      <c r="O8" s="101"/>
      <c r="P8" s="101"/>
      <c r="Q8" s="101"/>
      <c r="R8" s="101"/>
      <c r="S8" s="101"/>
      <c r="T8" s="101"/>
      <c r="U8" s="101"/>
      <c r="V8" s="101"/>
      <c r="W8" s="102" t="str">
        <f>'WQ Benefit Calculation'!I60</f>
        <v>N/A</v>
      </c>
      <c r="X8" s="103">
        <f>'Hydro Benefit Calculation'!G67</f>
        <v>100</v>
      </c>
      <c r="Y8" s="60" t="str">
        <f>IF('Hydro Benefit Calculation'!D67=0, "N/A", 'Hydro Benefit Calculation'!D67)</f>
        <v>2a</v>
      </c>
      <c r="Z8" s="60">
        <f>IF('Retrofit Incentive Table'!B71*'WQ Benefit Calculation'!C60=0, "N/A", 'Retrofit Incentive Table'!B71*'WQ Benefit Calculation'!C60)</f>
        <v>0.75</v>
      </c>
      <c r="AA8" s="188" t="s">
        <v>50</v>
      </c>
      <c r="AB8" s="101" t="s">
        <v>41</v>
      </c>
      <c r="AC8" s="188" t="s">
        <v>51</v>
      </c>
      <c r="AD8" s="104" t="s">
        <v>52</v>
      </c>
      <c r="AE8" s="138" t="s">
        <v>53</v>
      </c>
      <c r="AF8" s="68"/>
      <c r="AG8" s="68"/>
    </row>
    <row r="9" spans="1:33" ht="47.25" hidden="1" x14ac:dyDescent="0.25">
      <c r="A9" s="157" t="s">
        <v>54</v>
      </c>
      <c r="B9" s="155" t="s">
        <v>55</v>
      </c>
      <c r="C9" s="155"/>
      <c r="D9" s="98" t="s">
        <v>56</v>
      </c>
      <c r="E9" s="99">
        <v>1</v>
      </c>
      <c r="F9" s="99">
        <v>2002</v>
      </c>
      <c r="G9" s="104" t="s">
        <v>57</v>
      </c>
      <c r="H9" s="99">
        <v>2014</v>
      </c>
      <c r="I9" s="99" t="s">
        <v>58</v>
      </c>
      <c r="J9" s="99">
        <v>100</v>
      </c>
      <c r="K9" s="99"/>
      <c r="L9" s="99"/>
      <c r="M9" s="99"/>
      <c r="N9" s="99"/>
      <c r="O9" s="99"/>
      <c r="P9" s="99"/>
      <c r="Q9" s="99"/>
      <c r="R9" s="99"/>
      <c r="S9" s="99"/>
      <c r="T9" s="99"/>
      <c r="U9" s="99"/>
      <c r="V9" s="99"/>
      <c r="W9" s="102" t="str">
        <f>'WQ Benefit Calculation'!I69</f>
        <v>N/A</v>
      </c>
      <c r="X9" s="103">
        <f>'Hydro Benefit Calculation'!G76</f>
        <v>100</v>
      </c>
      <c r="Y9" s="60" t="str">
        <f>IF('Hydro Benefit Calculation'!D76=0, "N/A", 'Hydro Benefit Calculation'!D76)</f>
        <v>2a</v>
      </c>
      <c r="Z9" s="60" t="str">
        <f>IF('Retrofit Incentive Table'!B80*'WQ Benefit Calculation'!C69=0, "N/A", 'Retrofit Incentive Table'!B80*'WQ Benefit Calculation'!C69)</f>
        <v>N/A</v>
      </c>
      <c r="AA9" s="188" t="s">
        <v>50</v>
      </c>
      <c r="AB9" s="99" t="s">
        <v>59</v>
      </c>
      <c r="AC9" s="188" t="s">
        <v>60</v>
      </c>
      <c r="AD9" s="104" t="s">
        <v>61</v>
      </c>
      <c r="AE9" s="138" t="s">
        <v>62</v>
      </c>
      <c r="AF9" s="68"/>
      <c r="AG9" s="68"/>
    </row>
    <row r="10" spans="1:33" s="44" customFormat="1" ht="30" hidden="1" customHeight="1" x14ac:dyDescent="0.25">
      <c r="A10" s="154" t="s">
        <v>35</v>
      </c>
      <c r="B10" s="155" t="s">
        <v>63</v>
      </c>
      <c r="C10" s="155"/>
      <c r="D10" s="98" t="s">
        <v>64</v>
      </c>
      <c r="E10" s="99">
        <v>2</v>
      </c>
      <c r="F10" s="99">
        <v>2013</v>
      </c>
      <c r="G10" s="125" t="s">
        <v>38</v>
      </c>
      <c r="H10" s="99">
        <v>2014</v>
      </c>
      <c r="I10" s="105" t="s">
        <v>65</v>
      </c>
      <c r="J10" s="99">
        <v>24</v>
      </c>
      <c r="K10" s="99">
        <v>86</v>
      </c>
      <c r="L10" s="99"/>
      <c r="M10" s="99"/>
      <c r="N10" s="99"/>
      <c r="O10" s="99"/>
      <c r="P10" s="99"/>
      <c r="Q10" s="99"/>
      <c r="R10" s="99"/>
      <c r="S10" s="99"/>
      <c r="T10" s="99"/>
      <c r="U10" s="99"/>
      <c r="V10" s="99"/>
      <c r="W10" s="102" t="str">
        <f>'WQ Benefit Calculation'!I20</f>
        <v>N/A</v>
      </c>
      <c r="X10" s="103" t="str">
        <f>'Hydro Benefit Calculation'!G27</f>
        <v>N/A</v>
      </c>
      <c r="Y10" s="60" t="str">
        <f>IF('Hydro Benefit Calculation'!D27=0, "N/A", 'Hydro Benefit Calculation'!D27)</f>
        <v>N/A</v>
      </c>
      <c r="Z10" s="60" t="str">
        <f>IF('Retrofit Incentive Table'!B31*'WQ Benefit Calculation'!C20=0, "N/A", 'Retrofit Incentive Table'!B31*'WQ Benefit Calculation'!C20)</f>
        <v>N/A</v>
      </c>
      <c r="AA10" s="188" t="s">
        <v>50</v>
      </c>
      <c r="AB10" s="99" t="s">
        <v>41</v>
      </c>
      <c r="AC10" s="188" t="s">
        <v>66</v>
      </c>
      <c r="AD10" s="104" t="s">
        <v>67</v>
      </c>
      <c r="AE10" s="138" t="s">
        <v>68</v>
      </c>
    </row>
    <row r="11" spans="1:33" s="44" customFormat="1" ht="30" hidden="1" customHeight="1" x14ac:dyDescent="0.25">
      <c r="A11" s="154" t="s">
        <v>35</v>
      </c>
      <c r="B11" s="155" t="s">
        <v>69</v>
      </c>
      <c r="C11" s="155"/>
      <c r="D11" s="98" t="s">
        <v>64</v>
      </c>
      <c r="E11" s="99">
        <v>2</v>
      </c>
      <c r="F11" s="99">
        <v>2013</v>
      </c>
      <c r="G11" s="125" t="s">
        <v>38</v>
      </c>
      <c r="H11" s="99">
        <v>2014</v>
      </c>
      <c r="I11" s="105" t="s">
        <v>70</v>
      </c>
      <c r="J11" s="99">
        <v>45</v>
      </c>
      <c r="K11" s="99">
        <v>55</v>
      </c>
      <c r="L11" s="99"/>
      <c r="M11" s="99"/>
      <c r="N11" s="99"/>
      <c r="O11" s="99"/>
      <c r="P11" s="99"/>
      <c r="Q11" s="99"/>
      <c r="R11" s="99"/>
      <c r="S11" s="99"/>
      <c r="T11" s="99"/>
      <c r="U11" s="99"/>
      <c r="V11" s="99"/>
      <c r="W11" s="102" t="str">
        <f>'WQ Benefit Calculation'!I21</f>
        <v>N/A</v>
      </c>
      <c r="X11" s="103" t="str">
        <f>'Hydro Benefit Calculation'!G28</f>
        <v>N/A</v>
      </c>
      <c r="Y11" s="60" t="str">
        <f>IF('Hydro Benefit Calculation'!D28=0, "N/A", 'Hydro Benefit Calculation'!D28)</f>
        <v>N/A</v>
      </c>
      <c r="Z11" s="60" t="str">
        <f>IF('Retrofit Incentive Table'!B32*'WQ Benefit Calculation'!C21=0, "N/A", 'Retrofit Incentive Table'!B32*'WQ Benefit Calculation'!C21)</f>
        <v>N/A</v>
      </c>
      <c r="AA11" s="188" t="s">
        <v>50</v>
      </c>
      <c r="AB11" s="99" t="s">
        <v>41</v>
      </c>
      <c r="AC11" s="188" t="s">
        <v>71</v>
      </c>
      <c r="AD11" s="104" t="s">
        <v>72</v>
      </c>
      <c r="AE11" s="138" t="s">
        <v>73</v>
      </c>
    </row>
    <row r="12" spans="1:33" ht="30" hidden="1" customHeight="1" x14ac:dyDescent="0.25">
      <c r="A12" s="158" t="s">
        <v>74</v>
      </c>
      <c r="B12" s="155" t="s">
        <v>75</v>
      </c>
      <c r="C12" s="155"/>
      <c r="D12" s="98" t="s">
        <v>76</v>
      </c>
      <c r="E12" s="99">
        <v>2</v>
      </c>
      <c r="F12" s="99">
        <v>2013</v>
      </c>
      <c r="G12" s="104" t="s">
        <v>77</v>
      </c>
      <c r="H12" s="124">
        <v>2015</v>
      </c>
      <c r="I12" s="99" t="s">
        <v>78</v>
      </c>
      <c r="J12" s="99">
        <v>100</v>
      </c>
      <c r="K12" s="99"/>
      <c r="L12" s="99"/>
      <c r="M12" s="99"/>
      <c r="N12" s="99"/>
      <c r="O12" s="99"/>
      <c r="P12" s="99"/>
      <c r="Q12" s="99"/>
      <c r="R12" s="99"/>
      <c r="S12" s="99"/>
      <c r="T12" s="99"/>
      <c r="U12" s="99"/>
      <c r="V12" s="99"/>
      <c r="W12" s="102" t="str">
        <f>'WQ Benefit Calculation'!I28</f>
        <v>N/A</v>
      </c>
      <c r="X12" s="103" t="str">
        <f>'Hydro Benefit Calculation'!G35</f>
        <v>N/A</v>
      </c>
      <c r="Y12" s="60" t="str">
        <f>IF('Hydro Benefit Calculation'!D35=0, "N/A", 'Hydro Benefit Calculation'!D35)</f>
        <v>N/A</v>
      </c>
      <c r="Z12" s="60">
        <f>IF('Retrofit Incentive Table'!B39*'WQ Benefit Calculation'!C28=0, "N/A", 'Retrofit Incentive Table'!B39*'WQ Benefit Calculation'!C28)</f>
        <v>7</v>
      </c>
      <c r="AA12" s="188" t="s">
        <v>50</v>
      </c>
      <c r="AB12" s="99" t="s">
        <v>41</v>
      </c>
      <c r="AC12" s="188" t="s">
        <v>79</v>
      </c>
      <c r="AD12" s="104" t="s">
        <v>80</v>
      </c>
      <c r="AE12" s="138" t="s">
        <v>81</v>
      </c>
      <c r="AF12" s="68"/>
      <c r="AG12" s="68"/>
    </row>
    <row r="13" spans="1:33" ht="47.25" hidden="1" x14ac:dyDescent="0.25">
      <c r="A13" s="156" t="s">
        <v>45</v>
      </c>
      <c r="B13" s="155" t="s">
        <v>82</v>
      </c>
      <c r="C13" s="155"/>
      <c r="D13" s="98" t="s">
        <v>83</v>
      </c>
      <c r="E13" s="99">
        <v>2</v>
      </c>
      <c r="F13" s="99">
        <v>2013</v>
      </c>
      <c r="G13" s="109" t="s">
        <v>38</v>
      </c>
      <c r="H13" s="99">
        <v>2014</v>
      </c>
      <c r="I13" s="99" t="s">
        <v>49</v>
      </c>
      <c r="J13" s="99">
        <v>100</v>
      </c>
      <c r="K13" s="101"/>
      <c r="L13" s="101"/>
      <c r="M13" s="101"/>
      <c r="N13" s="101"/>
      <c r="O13" s="101"/>
      <c r="P13" s="101"/>
      <c r="Q13" s="101"/>
      <c r="R13" s="101"/>
      <c r="S13" s="101"/>
      <c r="T13" s="101"/>
      <c r="U13" s="101"/>
      <c r="V13" s="101"/>
      <c r="W13" s="102" t="str">
        <f>'WQ Benefit Calculation'!I41</f>
        <v>N/A</v>
      </c>
      <c r="X13" s="103" t="str">
        <f>'Hydro Benefit Calculation'!G48</f>
        <v>N/A</v>
      </c>
      <c r="Y13" s="60" t="str">
        <f>IF('Hydro Benefit Calculation'!D48=0, "N/A", 'Hydro Benefit Calculation'!D48)</f>
        <v>N/A</v>
      </c>
      <c r="Z13" s="60">
        <f>IF('Retrofit Incentive Table'!B52*'WQ Benefit Calculation'!C41=0, "N/A", 'Retrofit Incentive Table'!B52*'WQ Benefit Calculation'!C41)</f>
        <v>6</v>
      </c>
      <c r="AA13" s="188" t="s">
        <v>84</v>
      </c>
      <c r="AB13" s="101" t="s">
        <v>41</v>
      </c>
      <c r="AC13" s="188" t="s">
        <v>85</v>
      </c>
      <c r="AD13" s="104" t="s">
        <v>86</v>
      </c>
      <c r="AE13" s="138" t="s">
        <v>87</v>
      </c>
      <c r="AF13" s="68"/>
      <c r="AG13" s="68"/>
    </row>
    <row r="14" spans="1:33" ht="30" hidden="1" customHeight="1" x14ac:dyDescent="0.25">
      <c r="A14" s="156" t="s">
        <v>45</v>
      </c>
      <c r="B14" s="155" t="s">
        <v>88</v>
      </c>
      <c r="C14" s="155"/>
      <c r="D14" s="98" t="s">
        <v>83</v>
      </c>
      <c r="E14" s="99">
        <v>2</v>
      </c>
      <c r="F14" s="99">
        <v>2013</v>
      </c>
      <c r="G14" s="100" t="s">
        <v>48</v>
      </c>
      <c r="H14" s="99">
        <v>2014</v>
      </c>
      <c r="I14" s="99" t="s">
        <v>89</v>
      </c>
      <c r="J14" s="99">
        <v>100</v>
      </c>
      <c r="K14" s="101"/>
      <c r="L14" s="101"/>
      <c r="M14" s="101"/>
      <c r="N14" s="101"/>
      <c r="O14" s="101"/>
      <c r="P14" s="101"/>
      <c r="Q14" s="101"/>
      <c r="R14" s="101"/>
      <c r="S14" s="101"/>
      <c r="T14" s="101"/>
      <c r="U14" s="101"/>
      <c r="V14" s="101"/>
      <c r="W14" s="102" t="str">
        <f>'WQ Benefit Calculation'!I42</f>
        <v>N/A</v>
      </c>
      <c r="X14" s="103">
        <f>'Hydro Benefit Calculation'!G49</f>
        <v>100</v>
      </c>
      <c r="Y14" s="60" t="str">
        <f>IF('Hydro Benefit Calculation'!D49=0, "N/A", 'Hydro Benefit Calculation'!D49)</f>
        <v>2a</v>
      </c>
      <c r="Z14" s="60">
        <f>IF('Retrofit Incentive Table'!B53*'WQ Benefit Calculation'!C42=0, "N/A", 'Retrofit Incentive Table'!B53*'WQ Benefit Calculation'!C42)</f>
        <v>0.5</v>
      </c>
      <c r="AA14" s="188" t="s">
        <v>50</v>
      </c>
      <c r="AB14" s="101" t="s">
        <v>41</v>
      </c>
      <c r="AC14" s="188" t="s">
        <v>90</v>
      </c>
      <c r="AD14" s="104" t="s">
        <v>91</v>
      </c>
      <c r="AE14" s="138" t="s">
        <v>92</v>
      </c>
      <c r="AF14" s="68"/>
      <c r="AG14" s="68"/>
    </row>
    <row r="15" spans="1:33" ht="31.5" hidden="1" x14ac:dyDescent="0.25">
      <c r="A15" s="156" t="s">
        <v>45</v>
      </c>
      <c r="B15" s="155" t="s">
        <v>93</v>
      </c>
      <c r="C15" s="155"/>
      <c r="D15" s="98" t="s">
        <v>83</v>
      </c>
      <c r="E15" s="99">
        <v>3</v>
      </c>
      <c r="F15" s="99">
        <v>2013</v>
      </c>
      <c r="G15" s="100" t="s">
        <v>38</v>
      </c>
      <c r="H15" s="99">
        <v>2013</v>
      </c>
      <c r="I15" s="99" t="s">
        <v>94</v>
      </c>
      <c r="J15" s="99">
        <v>100</v>
      </c>
      <c r="K15" s="101"/>
      <c r="L15" s="101"/>
      <c r="M15" s="101"/>
      <c r="N15" s="101"/>
      <c r="O15" s="101"/>
      <c r="P15" s="101"/>
      <c r="Q15" s="101"/>
      <c r="R15" s="101"/>
      <c r="S15" s="101"/>
      <c r="T15" s="101"/>
      <c r="U15" s="101"/>
      <c r="V15" s="101"/>
      <c r="W15" s="102" t="str">
        <f>'WQ Benefit Calculation'!I48</f>
        <v>N/A</v>
      </c>
      <c r="X15" s="103">
        <f>'Hydro Benefit Calculation'!G55</f>
        <v>100</v>
      </c>
      <c r="Y15" s="60" t="str">
        <f>IF('Hydro Benefit Calculation'!D55=0, "N/A", 'Hydro Benefit Calculation'!D55)</f>
        <v>2b</v>
      </c>
      <c r="Z15" s="60">
        <f>IF('Retrofit Incentive Table'!B59*'WQ Benefit Calculation'!C48=0, "N/A", 'Retrofit Incentive Table'!B59*'WQ Benefit Calculation'!C48)</f>
        <v>1.5</v>
      </c>
      <c r="AA15" s="188" t="s">
        <v>50</v>
      </c>
      <c r="AB15" s="101" t="s">
        <v>41</v>
      </c>
      <c r="AC15" s="188" t="s">
        <v>95</v>
      </c>
      <c r="AD15" s="104" t="s">
        <v>96</v>
      </c>
      <c r="AE15" s="138" t="s">
        <v>97</v>
      </c>
      <c r="AF15" s="68"/>
      <c r="AG15" s="68"/>
    </row>
    <row r="16" spans="1:33" ht="30" hidden="1" customHeight="1" x14ac:dyDescent="0.25">
      <c r="A16" s="156" t="s">
        <v>45</v>
      </c>
      <c r="B16" s="155" t="s">
        <v>98</v>
      </c>
      <c r="C16" s="155"/>
      <c r="D16" s="98" t="s">
        <v>99</v>
      </c>
      <c r="E16" s="99">
        <v>2</v>
      </c>
      <c r="F16" s="99">
        <v>2013</v>
      </c>
      <c r="G16" s="100" t="s">
        <v>48</v>
      </c>
      <c r="H16" s="99">
        <v>2015</v>
      </c>
      <c r="I16" s="99" t="s">
        <v>49</v>
      </c>
      <c r="J16" s="99">
        <v>100</v>
      </c>
      <c r="K16" s="99"/>
      <c r="L16" s="99"/>
      <c r="M16" s="99"/>
      <c r="N16" s="99"/>
      <c r="O16" s="99"/>
      <c r="P16" s="99"/>
      <c r="Q16" s="99"/>
      <c r="R16" s="99"/>
      <c r="S16" s="99"/>
      <c r="T16" s="99"/>
      <c r="U16" s="99"/>
      <c r="V16" s="99"/>
      <c r="W16" s="102" t="str">
        <f>'WQ Benefit Calculation'!I51</f>
        <v>N/A</v>
      </c>
      <c r="X16" s="103">
        <f>'Hydro Benefit Calculation'!G58</f>
        <v>100</v>
      </c>
      <c r="Y16" s="60" t="str">
        <f>IF('Hydro Benefit Calculation'!D58=0, "N/A", 'Hydro Benefit Calculation'!D58)</f>
        <v>2a</v>
      </c>
      <c r="Z16" s="60">
        <f>IF('Retrofit Incentive Table'!B62*'WQ Benefit Calculation'!C51=0, "N/A", 'Retrofit Incentive Table'!B62*'WQ Benefit Calculation'!C51)</f>
        <v>0.25</v>
      </c>
      <c r="AA16" s="188" t="s">
        <v>50</v>
      </c>
      <c r="AB16" s="101" t="s">
        <v>41</v>
      </c>
      <c r="AC16" s="106" t="s">
        <v>100</v>
      </c>
      <c r="AD16" s="104" t="s">
        <v>101</v>
      </c>
      <c r="AE16" s="138" t="s">
        <v>102</v>
      </c>
      <c r="AF16" s="68"/>
      <c r="AG16" s="68"/>
    </row>
    <row r="17" spans="1:33" ht="30" hidden="1" customHeight="1" x14ac:dyDescent="0.25">
      <c r="A17" s="156" t="s">
        <v>45</v>
      </c>
      <c r="B17" s="155" t="s">
        <v>103</v>
      </c>
      <c r="C17" s="155"/>
      <c r="D17" s="107" t="s">
        <v>83</v>
      </c>
      <c r="E17" s="99">
        <v>3</v>
      </c>
      <c r="F17" s="101">
        <v>2014</v>
      </c>
      <c r="G17" s="100" t="s">
        <v>48</v>
      </c>
      <c r="H17" s="101">
        <v>2014</v>
      </c>
      <c r="I17" s="99" t="s">
        <v>78</v>
      </c>
      <c r="J17" s="101">
        <v>100</v>
      </c>
      <c r="K17" s="101"/>
      <c r="L17" s="101"/>
      <c r="M17" s="101"/>
      <c r="N17" s="101"/>
      <c r="O17" s="101"/>
      <c r="P17" s="101"/>
      <c r="Q17" s="101"/>
      <c r="R17" s="101"/>
      <c r="S17" s="101"/>
      <c r="T17" s="101"/>
      <c r="U17" s="101"/>
      <c r="V17" s="101"/>
      <c r="W17" s="102" t="str">
        <f>'WQ Benefit Calculation'!I57</f>
        <v>N/A</v>
      </c>
      <c r="X17" s="103">
        <f>'Hydro Benefit Calculation'!G64</f>
        <v>100</v>
      </c>
      <c r="Y17" s="60" t="str">
        <f>IF('Hydro Benefit Calculation'!D64=0, "N/A", 'Hydro Benefit Calculation'!D64)</f>
        <v>2a</v>
      </c>
      <c r="Z17" s="60">
        <f>IF('Retrofit Incentive Table'!B68*'WQ Benefit Calculation'!C57=0, "N/A", 'Retrofit Incentive Table'!B68*'WQ Benefit Calculation'!C57)</f>
        <v>0.7</v>
      </c>
      <c r="AA17" s="188" t="s">
        <v>50</v>
      </c>
      <c r="AB17" s="101" t="s">
        <v>41</v>
      </c>
      <c r="AC17" s="188" t="s">
        <v>104</v>
      </c>
      <c r="AD17" s="104" t="s">
        <v>105</v>
      </c>
      <c r="AE17" s="138" t="s">
        <v>106</v>
      </c>
      <c r="AF17" s="68"/>
      <c r="AG17" s="68"/>
    </row>
    <row r="18" spans="1:33" s="44" customFormat="1" ht="30" hidden="1" customHeight="1" x14ac:dyDescent="0.25">
      <c r="A18" s="156" t="s">
        <v>45</v>
      </c>
      <c r="B18" s="155" t="s">
        <v>107</v>
      </c>
      <c r="C18" s="155"/>
      <c r="D18" s="107" t="s">
        <v>83</v>
      </c>
      <c r="E18" s="99">
        <v>2</v>
      </c>
      <c r="F18" s="101">
        <v>2014</v>
      </c>
      <c r="G18" s="100" t="s">
        <v>48</v>
      </c>
      <c r="H18" s="101">
        <v>2014</v>
      </c>
      <c r="I18" s="99" t="s">
        <v>108</v>
      </c>
      <c r="J18" s="101">
        <v>100</v>
      </c>
      <c r="K18" s="101"/>
      <c r="L18" s="101"/>
      <c r="M18" s="101"/>
      <c r="N18" s="101"/>
      <c r="O18" s="101"/>
      <c r="P18" s="101"/>
      <c r="Q18" s="101"/>
      <c r="R18" s="101"/>
      <c r="S18" s="101"/>
      <c r="T18" s="101"/>
      <c r="U18" s="101"/>
      <c r="V18" s="101"/>
      <c r="W18" s="102" t="str">
        <f>'WQ Benefit Calculation'!I58</f>
        <v>N/A</v>
      </c>
      <c r="X18" s="103">
        <f>'Hydro Benefit Calculation'!G65</f>
        <v>100</v>
      </c>
      <c r="Y18" s="60" t="str">
        <f>IF('Hydro Benefit Calculation'!D65=0, "N/A", 'Hydro Benefit Calculation'!D65)</f>
        <v>2a</v>
      </c>
      <c r="Z18" s="60">
        <f>IF('Retrofit Incentive Table'!B69*'WQ Benefit Calculation'!C58=0, "N/A", 'Retrofit Incentive Table'!B69*'WQ Benefit Calculation'!C58)</f>
        <v>1</v>
      </c>
      <c r="AA18" s="188" t="s">
        <v>50</v>
      </c>
      <c r="AB18" s="101" t="s">
        <v>41</v>
      </c>
      <c r="AC18" s="188" t="s">
        <v>109</v>
      </c>
      <c r="AD18" s="104" t="s">
        <v>110</v>
      </c>
      <c r="AE18" s="138" t="s">
        <v>106</v>
      </c>
    </row>
    <row r="19" spans="1:33" ht="30" hidden="1" customHeight="1" x14ac:dyDescent="0.25">
      <c r="A19" s="156" t="s">
        <v>45</v>
      </c>
      <c r="B19" s="155" t="s">
        <v>111</v>
      </c>
      <c r="C19" s="155"/>
      <c r="D19" s="98" t="s">
        <v>83</v>
      </c>
      <c r="E19" s="99">
        <v>2</v>
      </c>
      <c r="F19" s="99">
        <v>2014</v>
      </c>
      <c r="G19" s="100" t="s">
        <v>112</v>
      </c>
      <c r="H19" s="99">
        <v>2014</v>
      </c>
      <c r="I19" s="99" t="s">
        <v>113</v>
      </c>
      <c r="J19" s="99">
        <v>100</v>
      </c>
      <c r="K19" s="101"/>
      <c r="L19" s="101"/>
      <c r="M19" s="101"/>
      <c r="N19" s="101"/>
      <c r="O19" s="101"/>
      <c r="P19" s="101"/>
      <c r="Q19" s="101"/>
      <c r="R19" s="101"/>
      <c r="S19" s="101"/>
      <c r="T19" s="101"/>
      <c r="U19" s="101"/>
      <c r="V19" s="101"/>
      <c r="W19" s="102" t="str">
        <f>'WQ Benefit Calculation'!I61</f>
        <v>N/A</v>
      </c>
      <c r="X19" s="103" t="str">
        <f>'Hydro Benefit Calculation'!G68</f>
        <v>N/A</v>
      </c>
      <c r="Y19" s="60" t="str">
        <f>IF('Hydro Benefit Calculation'!D68=0, "N/A", 'Hydro Benefit Calculation'!D68)</f>
        <v>N/A</v>
      </c>
      <c r="Z19" s="60">
        <f>IF('Retrofit Incentive Table'!B72*'WQ Benefit Calculation'!C61=0, "N/A", 'Retrofit Incentive Table'!B72*'WQ Benefit Calculation'!C61)</f>
        <v>1</v>
      </c>
      <c r="AA19" s="188" t="s">
        <v>50</v>
      </c>
      <c r="AB19" s="101" t="s">
        <v>41</v>
      </c>
      <c r="AC19" s="188" t="s">
        <v>114</v>
      </c>
      <c r="AD19" s="104" t="s">
        <v>86</v>
      </c>
      <c r="AE19" s="138" t="s">
        <v>115</v>
      </c>
      <c r="AF19" s="68"/>
      <c r="AG19" s="68"/>
    </row>
    <row r="20" spans="1:33" ht="30" hidden="1" customHeight="1" x14ac:dyDescent="0.25">
      <c r="A20" s="156" t="s">
        <v>45</v>
      </c>
      <c r="B20" s="155" t="s">
        <v>116</v>
      </c>
      <c r="C20" s="155"/>
      <c r="D20" s="98" t="s">
        <v>83</v>
      </c>
      <c r="E20" s="99">
        <v>2</v>
      </c>
      <c r="F20" s="99">
        <v>2014</v>
      </c>
      <c r="G20" s="100" t="s">
        <v>112</v>
      </c>
      <c r="H20" s="99">
        <v>2014</v>
      </c>
      <c r="I20" s="99" t="s">
        <v>113</v>
      </c>
      <c r="J20" s="99">
        <v>100</v>
      </c>
      <c r="K20" s="101"/>
      <c r="L20" s="101"/>
      <c r="M20" s="101"/>
      <c r="N20" s="101"/>
      <c r="O20" s="101"/>
      <c r="P20" s="101"/>
      <c r="Q20" s="101"/>
      <c r="R20" s="101"/>
      <c r="S20" s="101"/>
      <c r="T20" s="101"/>
      <c r="U20" s="101"/>
      <c r="V20" s="101"/>
      <c r="W20" s="102" t="str">
        <f>'WQ Benefit Calculation'!I62</f>
        <v>N/A</v>
      </c>
      <c r="X20" s="103" t="str">
        <f>'Hydro Benefit Calculation'!G69</f>
        <v>N/A</v>
      </c>
      <c r="Y20" s="60" t="str">
        <f>IF('Hydro Benefit Calculation'!D69=0, "N/A", 'Hydro Benefit Calculation'!D69)</f>
        <v>N/A</v>
      </c>
      <c r="Z20" s="60">
        <f>IF('Retrofit Incentive Table'!B73*'WQ Benefit Calculation'!C62=0, "N/A", 'Retrofit Incentive Table'!B73*'WQ Benefit Calculation'!C62)</f>
        <v>0.4</v>
      </c>
      <c r="AA20" s="188" t="s">
        <v>50</v>
      </c>
      <c r="AB20" s="101" t="s">
        <v>41</v>
      </c>
      <c r="AC20" s="188" t="s">
        <v>51</v>
      </c>
      <c r="AD20" s="104" t="s">
        <v>52</v>
      </c>
      <c r="AE20" s="138" t="s">
        <v>117</v>
      </c>
      <c r="AF20" s="68"/>
      <c r="AG20" s="68"/>
    </row>
    <row r="21" spans="1:33" ht="30" hidden="1" customHeight="1" x14ac:dyDescent="0.25">
      <c r="A21" s="157" t="s">
        <v>54</v>
      </c>
      <c r="B21" s="155" t="s">
        <v>118</v>
      </c>
      <c r="C21" s="155"/>
      <c r="D21" s="98" t="s">
        <v>119</v>
      </c>
      <c r="E21" s="99">
        <v>2</v>
      </c>
      <c r="F21" s="99">
        <v>2014</v>
      </c>
      <c r="G21" s="104" t="s">
        <v>57</v>
      </c>
      <c r="H21" s="99">
        <v>2015</v>
      </c>
      <c r="I21" s="105" t="s">
        <v>120</v>
      </c>
      <c r="J21" s="192" t="s">
        <v>121</v>
      </c>
      <c r="K21" s="192"/>
      <c r="L21" s="192"/>
      <c r="M21" s="188"/>
      <c r="N21" s="188"/>
      <c r="O21" s="188"/>
      <c r="P21" s="188"/>
      <c r="Q21" s="188"/>
      <c r="R21" s="188"/>
      <c r="S21" s="188"/>
      <c r="T21" s="188"/>
      <c r="U21" s="188"/>
      <c r="V21" s="188"/>
      <c r="W21" s="102">
        <f>'WQ Benefit Calculation'!I68</f>
        <v>7.0560000000000009</v>
      </c>
      <c r="X21" s="103">
        <f>'Hydro Benefit Calculation'!G75</f>
        <v>100</v>
      </c>
      <c r="Y21" s="60" t="str">
        <f>IF('Hydro Benefit Calculation'!D75=0, "N/A", 'Hydro Benefit Calculation'!D75)</f>
        <v>2c</v>
      </c>
      <c r="Z21" s="60">
        <f>IF('Retrofit Incentive Table'!B79*'WQ Benefit Calculation'!C68=0, "N/A", 'Retrofit Incentive Table'!B79*'WQ Benefit Calculation'!C68)</f>
        <v>0.49</v>
      </c>
      <c r="AA21" s="188" t="s">
        <v>50</v>
      </c>
      <c r="AB21" s="99" t="s">
        <v>59</v>
      </c>
      <c r="AC21" s="188" t="s">
        <v>122</v>
      </c>
      <c r="AD21" s="104" t="s">
        <v>123</v>
      </c>
      <c r="AE21" s="138" t="s">
        <v>124</v>
      </c>
      <c r="AF21" s="68"/>
      <c r="AG21" s="68"/>
    </row>
    <row r="22" spans="1:33" ht="47.25" hidden="1" x14ac:dyDescent="0.25">
      <c r="A22" s="157" t="s">
        <v>54</v>
      </c>
      <c r="B22" s="155" t="s">
        <v>125</v>
      </c>
      <c r="C22" s="155"/>
      <c r="D22" s="98" t="s">
        <v>126</v>
      </c>
      <c r="E22" s="99">
        <v>2</v>
      </c>
      <c r="F22" s="99">
        <v>2014</v>
      </c>
      <c r="G22" s="104" t="s">
        <v>57</v>
      </c>
      <c r="H22" s="99">
        <v>2015</v>
      </c>
      <c r="I22" s="99" t="s">
        <v>127</v>
      </c>
      <c r="J22" s="99"/>
      <c r="K22" s="99"/>
      <c r="L22" s="99"/>
      <c r="M22" s="99"/>
      <c r="N22" s="99"/>
      <c r="O22" s="99"/>
      <c r="P22" s="99"/>
      <c r="Q22" s="99"/>
      <c r="R22" s="99"/>
      <c r="S22" s="99"/>
      <c r="T22" s="99"/>
      <c r="U22" s="99"/>
      <c r="V22" s="99"/>
      <c r="W22" s="102">
        <f>'WQ Benefit Calculation'!I70</f>
        <v>1.1519999999999999</v>
      </c>
      <c r="X22" s="103" t="str">
        <f>'Hydro Benefit Calculation'!G77</f>
        <v>N/A</v>
      </c>
      <c r="Y22" s="60" t="str">
        <f>IF('Hydro Benefit Calculation'!D77=0, "N/A", 'Hydro Benefit Calculation'!D77)</f>
        <v>2c</v>
      </c>
      <c r="Z22" s="60">
        <f>IF('Retrofit Incentive Table'!B81*'WQ Benefit Calculation'!C70=0, "N/A", 'Retrofit Incentive Table'!B81*'WQ Benefit Calculation'!C70)</f>
        <v>0.08</v>
      </c>
      <c r="AA22" s="188" t="s">
        <v>50</v>
      </c>
      <c r="AB22" s="99" t="s">
        <v>59</v>
      </c>
      <c r="AC22" s="106" t="s">
        <v>128</v>
      </c>
      <c r="AD22" s="104" t="s">
        <v>105</v>
      </c>
      <c r="AE22" s="138" t="s">
        <v>129</v>
      </c>
      <c r="AF22" s="68"/>
      <c r="AG22" s="68"/>
    </row>
    <row r="23" spans="1:33" ht="31.5" hidden="1" x14ac:dyDescent="0.25">
      <c r="A23" s="154" t="s">
        <v>35</v>
      </c>
      <c r="B23" s="159" t="s">
        <v>130</v>
      </c>
      <c r="C23" s="159"/>
      <c r="D23" s="108" t="s">
        <v>37</v>
      </c>
      <c r="E23" s="60">
        <v>3</v>
      </c>
      <c r="F23" s="60">
        <v>2010</v>
      </c>
      <c r="G23" s="109" t="s">
        <v>38</v>
      </c>
      <c r="H23" s="60">
        <v>2015</v>
      </c>
      <c r="I23" s="110" t="s">
        <v>131</v>
      </c>
      <c r="J23" s="60">
        <v>35</v>
      </c>
      <c r="K23" s="60">
        <v>65</v>
      </c>
      <c r="L23" s="60"/>
      <c r="M23" s="60"/>
      <c r="N23" s="60"/>
      <c r="O23" s="60"/>
      <c r="P23" s="60"/>
      <c r="Q23" s="60"/>
      <c r="R23" s="60"/>
      <c r="S23" s="60"/>
      <c r="T23" s="60"/>
      <c r="U23" s="60"/>
      <c r="V23" s="60"/>
      <c r="W23" s="102">
        <f>'WQ Benefit Calculation'!I18</f>
        <v>30910.720000000001</v>
      </c>
      <c r="X23" s="103">
        <f>'Hydro Benefit Calculation'!G25</f>
        <v>17.708333333333332</v>
      </c>
      <c r="Y23" s="60">
        <f>IF('Hydro Benefit Calculation'!D25=0, "N/A", 'Hydro Benefit Calculation'!D25)</f>
        <v>1</v>
      </c>
      <c r="Z23" s="60">
        <f>IF('Retrofit Incentive Table'!B29*'WQ Benefit Calculation'!C18=0, "N/A", 'Retrofit Incentive Table'!B29*'WQ Benefit Calculation'!C18)</f>
        <v>304</v>
      </c>
      <c r="AA23" s="111" t="s">
        <v>50</v>
      </c>
      <c r="AB23" s="60" t="s">
        <v>41</v>
      </c>
      <c r="AC23" s="111" t="s">
        <v>132</v>
      </c>
      <c r="AD23" s="109" t="s">
        <v>133</v>
      </c>
      <c r="AE23" s="139" t="s">
        <v>134</v>
      </c>
      <c r="AF23" s="68"/>
      <c r="AG23" s="68"/>
    </row>
    <row r="24" spans="1:33" ht="45" hidden="1" customHeight="1" x14ac:dyDescent="0.25">
      <c r="A24" s="154" t="s">
        <v>35</v>
      </c>
      <c r="B24" s="159" t="s">
        <v>135</v>
      </c>
      <c r="C24" s="159"/>
      <c r="D24" s="108" t="s">
        <v>64</v>
      </c>
      <c r="E24" s="60">
        <v>3</v>
      </c>
      <c r="F24" s="60">
        <v>2011</v>
      </c>
      <c r="G24" s="109" t="s">
        <v>38</v>
      </c>
      <c r="H24" s="60">
        <v>2013</v>
      </c>
      <c r="I24" s="110" t="s">
        <v>136</v>
      </c>
      <c r="J24" s="60">
        <v>100</v>
      </c>
      <c r="K24" s="60"/>
      <c r="L24" s="60"/>
      <c r="M24" s="60"/>
      <c r="N24" s="60"/>
      <c r="O24" s="60"/>
      <c r="P24" s="60"/>
      <c r="Q24" s="60"/>
      <c r="R24" s="60"/>
      <c r="S24" s="60"/>
      <c r="T24" s="60"/>
      <c r="U24" s="60"/>
      <c r="V24" s="60"/>
      <c r="W24" s="102">
        <f>'WQ Benefit Calculation'!I19</f>
        <v>118.08</v>
      </c>
      <c r="X24" s="103">
        <f>'Hydro Benefit Calculation'!G26</f>
        <v>100</v>
      </c>
      <c r="Y24" s="60">
        <f>IF('Hydro Benefit Calculation'!D26=0, "N/A", 'Hydro Benefit Calculation'!D26)</f>
        <v>1</v>
      </c>
      <c r="Z24" s="60">
        <f>IF('Retrofit Incentive Table'!B30*'WQ Benefit Calculation'!C19=0, "N/A", 'Retrofit Incentive Table'!B30*'WQ Benefit Calculation'!C19)</f>
        <v>8.1999999999999993</v>
      </c>
      <c r="AA24" s="111" t="s">
        <v>50</v>
      </c>
      <c r="AB24" s="60" t="s">
        <v>41</v>
      </c>
      <c r="AC24" s="111" t="s">
        <v>137</v>
      </c>
      <c r="AD24" s="109" t="s">
        <v>138</v>
      </c>
      <c r="AE24" s="139" t="s">
        <v>139</v>
      </c>
      <c r="AF24" s="68"/>
      <c r="AG24" s="68"/>
    </row>
    <row r="25" spans="1:33" ht="31.5" hidden="1" x14ac:dyDescent="0.25">
      <c r="A25" s="156" t="s">
        <v>45</v>
      </c>
      <c r="B25" s="155" t="s">
        <v>140</v>
      </c>
      <c r="C25" s="155"/>
      <c r="D25" s="98" t="s">
        <v>99</v>
      </c>
      <c r="E25" s="99">
        <v>2</v>
      </c>
      <c r="F25" s="99">
        <v>2013</v>
      </c>
      <c r="G25" s="100" t="s">
        <v>57</v>
      </c>
      <c r="H25" s="99">
        <v>2014</v>
      </c>
      <c r="I25" s="99" t="s">
        <v>65</v>
      </c>
      <c r="J25" s="99">
        <v>100</v>
      </c>
      <c r="K25" s="101"/>
      <c r="L25" s="101"/>
      <c r="M25" s="101"/>
      <c r="N25" s="101"/>
      <c r="O25" s="101"/>
      <c r="P25" s="101"/>
      <c r="Q25" s="101"/>
      <c r="R25" s="101"/>
      <c r="S25" s="101"/>
      <c r="T25" s="101"/>
      <c r="U25" s="101"/>
      <c r="V25" s="101"/>
      <c r="W25" s="102" t="str">
        <f>'WQ Benefit Calculation'!I44</f>
        <v>N/A</v>
      </c>
      <c r="X25" s="103">
        <f>'Hydro Benefit Calculation'!G51</f>
        <v>100</v>
      </c>
      <c r="Y25" s="60" t="str">
        <f>IF('Hydro Benefit Calculation'!D51=0, "N/A", 'Hydro Benefit Calculation'!D51)</f>
        <v>2a</v>
      </c>
      <c r="Z25" s="60">
        <f>IF('Retrofit Incentive Table'!B55*'WQ Benefit Calculation'!C44=0, "N/A", 'Retrofit Incentive Table'!B55*'WQ Benefit Calculation'!C44)</f>
        <v>0.25</v>
      </c>
      <c r="AA25" s="188" t="s">
        <v>50</v>
      </c>
      <c r="AB25" s="101" t="s">
        <v>41</v>
      </c>
      <c r="AC25" s="112" t="s">
        <v>141</v>
      </c>
      <c r="AD25" s="104" t="s">
        <v>142</v>
      </c>
      <c r="AE25" s="138" t="s">
        <v>53</v>
      </c>
      <c r="AF25" s="68"/>
      <c r="AG25" s="68"/>
    </row>
    <row r="26" spans="1:33" ht="47.25" hidden="1" x14ac:dyDescent="0.25">
      <c r="A26" s="156" t="s">
        <v>45</v>
      </c>
      <c r="B26" s="155" t="s">
        <v>143</v>
      </c>
      <c r="C26" s="155"/>
      <c r="D26" s="98" t="s">
        <v>83</v>
      </c>
      <c r="E26" s="99">
        <v>5</v>
      </c>
      <c r="F26" s="99">
        <v>2014</v>
      </c>
      <c r="G26" s="109" t="s">
        <v>38</v>
      </c>
      <c r="H26" s="99">
        <v>2014</v>
      </c>
      <c r="I26" s="99" t="s">
        <v>144</v>
      </c>
      <c r="J26" s="99">
        <v>100</v>
      </c>
      <c r="K26" s="99"/>
      <c r="L26" s="99"/>
      <c r="M26" s="99"/>
      <c r="N26" s="99"/>
      <c r="O26" s="99"/>
      <c r="P26" s="99"/>
      <c r="Q26" s="99"/>
      <c r="R26" s="99"/>
      <c r="S26" s="99"/>
      <c r="T26" s="99"/>
      <c r="U26" s="99"/>
      <c r="V26" s="99"/>
      <c r="W26" s="102" t="str">
        <f>'WQ Benefit Calculation'!I50</f>
        <v>N/A</v>
      </c>
      <c r="X26" s="103" t="str">
        <f>'Hydro Benefit Calculation'!G57</f>
        <v>N/A</v>
      </c>
      <c r="Y26" s="60" t="str">
        <f>IF('Hydro Benefit Calculation'!D57=0, "N/A", 'Hydro Benefit Calculation'!D57)</f>
        <v>N/A</v>
      </c>
      <c r="Z26" s="60">
        <f>IF('Retrofit Incentive Table'!B61*'WQ Benefit Calculation'!C50=0, "N/A", 'Retrofit Incentive Table'!B61*'WQ Benefit Calculation'!C50)</f>
        <v>0.25</v>
      </c>
      <c r="AA26" s="188" t="s">
        <v>145</v>
      </c>
      <c r="AB26" s="101" t="s">
        <v>41</v>
      </c>
      <c r="AC26" s="106" t="s">
        <v>146</v>
      </c>
      <c r="AD26" s="104" t="s">
        <v>96</v>
      </c>
      <c r="AE26" s="138" t="s">
        <v>147</v>
      </c>
      <c r="AF26" s="68"/>
      <c r="AG26" s="68"/>
    </row>
    <row r="27" spans="1:33" ht="31.5" hidden="1" x14ac:dyDescent="0.25">
      <c r="A27" s="154" t="s">
        <v>35</v>
      </c>
      <c r="B27" s="159" t="s">
        <v>148</v>
      </c>
      <c r="C27" s="159"/>
      <c r="D27" s="108" t="s">
        <v>64</v>
      </c>
      <c r="E27" s="60">
        <v>5</v>
      </c>
      <c r="F27" s="60">
        <v>2013</v>
      </c>
      <c r="G27" s="109" t="s">
        <v>38</v>
      </c>
      <c r="H27" s="60">
        <v>2013</v>
      </c>
      <c r="I27" s="110" t="s">
        <v>149</v>
      </c>
      <c r="J27" s="60">
        <v>10</v>
      </c>
      <c r="K27" s="60">
        <v>90</v>
      </c>
      <c r="L27" s="60"/>
      <c r="M27" s="60"/>
      <c r="N27" s="60"/>
      <c r="O27" s="60"/>
      <c r="P27" s="60"/>
      <c r="Q27" s="60"/>
      <c r="R27" s="60"/>
      <c r="S27" s="60"/>
      <c r="T27" s="60"/>
      <c r="U27" s="60"/>
      <c r="V27" s="60"/>
      <c r="W27" s="102">
        <f>'WQ Benefit Calculation'!I17</f>
        <v>164.16000000000003</v>
      </c>
      <c r="X27" s="103">
        <f>'Hydro Benefit Calculation'!G24</f>
        <v>100</v>
      </c>
      <c r="Y27" s="60">
        <f>IF('Hydro Benefit Calculation'!D24=0, "N/A", 'Hydro Benefit Calculation'!D24)</f>
        <v>1</v>
      </c>
      <c r="Z27" s="60">
        <f>IF('Retrofit Incentive Table'!B28*'WQ Benefit Calculation'!C17=0, "N/A", 'Retrofit Incentive Table'!B28*'WQ Benefit Calculation'!C17)</f>
        <v>11.4</v>
      </c>
      <c r="AA27" s="111" t="s">
        <v>50</v>
      </c>
      <c r="AB27" s="60" t="s">
        <v>41</v>
      </c>
      <c r="AC27" s="113" t="s">
        <v>150</v>
      </c>
      <c r="AD27" s="114" t="s">
        <v>86</v>
      </c>
      <c r="AE27" s="139" t="s">
        <v>151</v>
      </c>
      <c r="AF27" s="68"/>
      <c r="AG27" s="68"/>
    </row>
    <row r="28" spans="1:33" ht="31.5" hidden="1" x14ac:dyDescent="0.25">
      <c r="A28" s="160" t="s">
        <v>152</v>
      </c>
      <c r="B28" s="115" t="s">
        <v>153</v>
      </c>
      <c r="C28" s="115"/>
      <c r="D28" s="59" t="s">
        <v>154</v>
      </c>
      <c r="E28" s="59">
        <v>6</v>
      </c>
      <c r="F28" s="59">
        <v>2010</v>
      </c>
      <c r="G28" s="61" t="s">
        <v>155</v>
      </c>
      <c r="H28" s="59"/>
      <c r="I28" s="59" t="s">
        <v>156</v>
      </c>
      <c r="J28" s="59">
        <v>100</v>
      </c>
      <c r="K28" s="59"/>
      <c r="L28" s="59"/>
      <c r="M28" s="59"/>
      <c r="N28" s="59"/>
      <c r="O28" s="59"/>
      <c r="P28" s="59"/>
      <c r="Q28" s="59"/>
      <c r="R28" s="59"/>
      <c r="S28" s="59"/>
      <c r="T28" s="59"/>
      <c r="U28" s="59"/>
      <c r="V28" s="59"/>
      <c r="W28" s="43" t="str">
        <f>'WQ Benefit Calculation'!I84</f>
        <v>N/A</v>
      </c>
      <c r="X28" s="92" t="str">
        <f>'Hydro Benefit Calculation'!G91</f>
        <v>N/A</v>
      </c>
      <c r="Y28" s="60" t="str">
        <f>IF('Hydro Benefit Calculation'!D91=0, "N/A", 'Hydro Benefit Calculation'!D91)</f>
        <v>N/A</v>
      </c>
      <c r="Z28" s="21" t="str">
        <f>IF('Retrofit Incentive Table'!B95*'WQ Benefit Calculation'!C84=0, "N/A", 'Retrofit Incentive Table'!B95*'WQ Benefit Calculation'!C84)</f>
        <v>N/A</v>
      </c>
      <c r="AA28" s="67" t="s">
        <v>157</v>
      </c>
      <c r="AB28" s="59" t="s">
        <v>41</v>
      </c>
      <c r="AC28" s="67" t="s">
        <v>158</v>
      </c>
      <c r="AD28" s="61" t="s">
        <v>159</v>
      </c>
      <c r="AE28" s="140" t="s">
        <v>160</v>
      </c>
      <c r="AF28" s="68"/>
      <c r="AG28" s="68"/>
    </row>
    <row r="29" spans="1:33" ht="31.5" hidden="1" x14ac:dyDescent="0.25">
      <c r="A29" s="160" t="s">
        <v>152</v>
      </c>
      <c r="B29" s="115" t="s">
        <v>161</v>
      </c>
      <c r="C29" s="115"/>
      <c r="D29" s="59" t="s">
        <v>154</v>
      </c>
      <c r="E29" s="59">
        <v>6</v>
      </c>
      <c r="F29" s="59">
        <v>2008</v>
      </c>
      <c r="G29" s="61" t="s">
        <v>155</v>
      </c>
      <c r="H29" s="59"/>
      <c r="I29" s="59" t="s">
        <v>162</v>
      </c>
      <c r="J29" s="59">
        <v>100</v>
      </c>
      <c r="K29" s="59"/>
      <c r="L29" s="59"/>
      <c r="M29" s="59"/>
      <c r="N29" s="59"/>
      <c r="O29" s="59"/>
      <c r="P29" s="59"/>
      <c r="Q29" s="59"/>
      <c r="R29" s="59"/>
      <c r="S29" s="59"/>
      <c r="T29" s="59"/>
      <c r="U29" s="59"/>
      <c r="V29" s="59"/>
      <c r="W29" s="43" t="str">
        <f>'WQ Benefit Calculation'!I85</f>
        <v>N/A</v>
      </c>
      <c r="X29" s="92" t="str">
        <f>'Hydro Benefit Calculation'!G92</f>
        <v>N/A</v>
      </c>
      <c r="Y29" s="60" t="str">
        <f>IF('Hydro Benefit Calculation'!D92=0, "N/A", 'Hydro Benefit Calculation'!D92)</f>
        <v>N/A</v>
      </c>
      <c r="Z29" s="21" t="str">
        <f>IF('Retrofit Incentive Table'!B96*'WQ Benefit Calculation'!C85=0, "N/A", 'Retrofit Incentive Table'!B96*'WQ Benefit Calculation'!C85)</f>
        <v>N/A</v>
      </c>
      <c r="AA29" s="67" t="s">
        <v>157</v>
      </c>
      <c r="AB29" s="59" t="s">
        <v>41</v>
      </c>
      <c r="AC29" s="67" t="s">
        <v>163</v>
      </c>
      <c r="AD29" s="61" t="s">
        <v>164</v>
      </c>
      <c r="AE29" s="140" t="s">
        <v>165</v>
      </c>
      <c r="AF29" s="68"/>
      <c r="AG29" s="68"/>
    </row>
    <row r="30" spans="1:33" s="44" customFormat="1" ht="30" hidden="1" customHeight="1" x14ac:dyDescent="0.25">
      <c r="A30" s="160" t="s">
        <v>152</v>
      </c>
      <c r="B30" s="115" t="s">
        <v>166</v>
      </c>
      <c r="C30" s="115"/>
      <c r="D30" s="59" t="s">
        <v>167</v>
      </c>
      <c r="E30" s="59">
        <v>6</v>
      </c>
      <c r="F30" s="59">
        <v>2012</v>
      </c>
      <c r="G30" s="61" t="s">
        <v>155</v>
      </c>
      <c r="H30" s="59">
        <v>2015</v>
      </c>
      <c r="I30" s="59" t="s">
        <v>168</v>
      </c>
      <c r="J30" s="59"/>
      <c r="K30" s="59"/>
      <c r="L30" s="59"/>
      <c r="M30" s="59"/>
      <c r="N30" s="59"/>
      <c r="O30" s="59"/>
      <c r="P30" s="59"/>
      <c r="Q30" s="59"/>
      <c r="R30" s="59"/>
      <c r="S30" s="59"/>
      <c r="T30" s="59"/>
      <c r="U30" s="59"/>
      <c r="V30" s="59"/>
      <c r="W30" s="43" t="str">
        <f>'WQ Benefit Calculation'!I102</f>
        <v>N/A</v>
      </c>
      <c r="X30" s="92" t="str">
        <f>'Hydro Benefit Calculation'!G109</f>
        <v>N/A</v>
      </c>
      <c r="Y30" s="60" t="str">
        <f>IF('Hydro Benefit Calculation'!D109=0, "N/A", 'Hydro Benefit Calculation'!D109)</f>
        <v>N/A</v>
      </c>
      <c r="Z30" s="21" t="str">
        <f>IF('Retrofit Incentive Table'!B113*'WQ Benefit Calculation'!C102=0, "N/A", 'Retrofit Incentive Table'!B113*'WQ Benefit Calculation'!C102)</f>
        <v>N/A</v>
      </c>
      <c r="AA30" s="67" t="s">
        <v>157</v>
      </c>
      <c r="AB30" s="59" t="s">
        <v>41</v>
      </c>
      <c r="AC30" s="67" t="s">
        <v>169</v>
      </c>
      <c r="AD30" s="61" t="s">
        <v>86</v>
      </c>
      <c r="AE30" s="140" t="s">
        <v>170</v>
      </c>
    </row>
    <row r="31" spans="1:33" s="44" customFormat="1" ht="30" hidden="1" customHeight="1" x14ac:dyDescent="0.25">
      <c r="A31" s="160" t="s">
        <v>152</v>
      </c>
      <c r="B31" s="115" t="s">
        <v>171</v>
      </c>
      <c r="C31" s="115"/>
      <c r="D31" s="59" t="s">
        <v>172</v>
      </c>
      <c r="E31" s="59">
        <v>8</v>
      </c>
      <c r="F31" s="59">
        <v>2013</v>
      </c>
      <c r="G31" s="61" t="s">
        <v>48</v>
      </c>
      <c r="H31" s="59">
        <v>2016</v>
      </c>
      <c r="I31" s="59" t="s">
        <v>173</v>
      </c>
      <c r="J31" s="59">
        <v>100</v>
      </c>
      <c r="K31" s="59"/>
      <c r="L31" s="59"/>
      <c r="M31" s="59"/>
      <c r="N31" s="59"/>
      <c r="O31" s="59"/>
      <c r="P31" s="59"/>
      <c r="Q31" s="59"/>
      <c r="R31" s="59"/>
      <c r="S31" s="59"/>
      <c r="T31" s="59"/>
      <c r="U31" s="59"/>
      <c r="V31" s="59"/>
      <c r="W31" s="102" t="str">
        <f>'WQ Benefit Calculation'!I86</f>
        <v>N/A</v>
      </c>
      <c r="X31" s="103" t="str">
        <f>'Hydro Benefit Calculation'!G93</f>
        <v>N/A</v>
      </c>
      <c r="Y31" s="60" t="str">
        <f>IF('Hydro Benefit Calculation'!D93=0, "N/A", 'Hydro Benefit Calculation'!D93)</f>
        <v>N/A</v>
      </c>
      <c r="Z31" s="60" t="str">
        <f>IF('Retrofit Incentive Table'!B97*'WQ Benefit Calculation'!C86=0, "N/A", 'Retrofit Incentive Table'!B97*'WQ Benefit Calculation'!C86)</f>
        <v>N/A</v>
      </c>
      <c r="AA31" s="67" t="s">
        <v>157</v>
      </c>
      <c r="AB31" s="59" t="s">
        <v>41</v>
      </c>
      <c r="AC31" s="67" t="s">
        <v>174</v>
      </c>
      <c r="AD31" s="61" t="s">
        <v>175</v>
      </c>
      <c r="AE31" s="140" t="s">
        <v>176</v>
      </c>
    </row>
    <row r="32" spans="1:33" ht="30" hidden="1" customHeight="1" x14ac:dyDescent="0.25">
      <c r="A32" s="154" t="s">
        <v>35</v>
      </c>
      <c r="B32" s="161" t="s">
        <v>177</v>
      </c>
      <c r="C32" s="161"/>
      <c r="D32" s="118" t="s">
        <v>178</v>
      </c>
      <c r="E32" s="116">
        <v>8</v>
      </c>
      <c r="F32" s="116">
        <v>2010</v>
      </c>
      <c r="G32" s="119" t="s">
        <v>38</v>
      </c>
      <c r="H32" s="116">
        <v>2015</v>
      </c>
      <c r="I32" s="116" t="s">
        <v>179</v>
      </c>
      <c r="J32" s="116">
        <v>100</v>
      </c>
      <c r="K32" s="116"/>
      <c r="L32" s="116"/>
      <c r="M32" s="116"/>
      <c r="N32" s="116"/>
      <c r="O32" s="116"/>
      <c r="P32" s="116"/>
      <c r="Q32" s="116"/>
      <c r="R32" s="116"/>
      <c r="S32" s="116"/>
      <c r="T32" s="116"/>
      <c r="U32" s="116"/>
      <c r="V32" s="116"/>
      <c r="W32" s="120" t="s">
        <v>180</v>
      </c>
      <c r="X32" s="121" t="s">
        <v>180</v>
      </c>
      <c r="Y32" s="122" t="s">
        <v>180</v>
      </c>
      <c r="Z32" s="123" t="s">
        <v>180</v>
      </c>
      <c r="AA32" s="117" t="s">
        <v>50</v>
      </c>
      <c r="AB32" s="116" t="s">
        <v>41</v>
      </c>
      <c r="AC32" s="117" t="s">
        <v>181</v>
      </c>
      <c r="AD32" s="119" t="s">
        <v>72</v>
      </c>
      <c r="AE32" s="141" t="s">
        <v>182</v>
      </c>
      <c r="AF32" s="68"/>
      <c r="AG32" s="68"/>
    </row>
    <row r="33" spans="1:33" ht="46.5" hidden="1" customHeight="1" x14ac:dyDescent="0.25">
      <c r="A33" s="154" t="s">
        <v>35</v>
      </c>
      <c r="B33" s="161" t="s">
        <v>183</v>
      </c>
      <c r="C33" s="161"/>
      <c r="D33" s="118" t="s">
        <v>178</v>
      </c>
      <c r="E33" s="116">
        <v>8</v>
      </c>
      <c r="F33" s="116">
        <v>2010</v>
      </c>
      <c r="G33" s="119" t="s">
        <v>38</v>
      </c>
      <c r="H33" s="116">
        <v>2015</v>
      </c>
      <c r="I33" s="116" t="s">
        <v>184</v>
      </c>
      <c r="J33" s="116">
        <v>100</v>
      </c>
      <c r="K33" s="116"/>
      <c r="L33" s="116"/>
      <c r="M33" s="116"/>
      <c r="N33" s="116"/>
      <c r="O33" s="116"/>
      <c r="P33" s="116"/>
      <c r="Q33" s="116"/>
      <c r="R33" s="116"/>
      <c r="S33" s="116"/>
      <c r="T33" s="116"/>
      <c r="U33" s="116"/>
      <c r="V33" s="116"/>
      <c r="W33" s="120" t="s">
        <v>180</v>
      </c>
      <c r="X33" s="121" t="s">
        <v>180</v>
      </c>
      <c r="Y33" s="122" t="s">
        <v>180</v>
      </c>
      <c r="Z33" s="123" t="s">
        <v>180</v>
      </c>
      <c r="AA33" s="117" t="s">
        <v>50</v>
      </c>
      <c r="AB33" s="116" t="s">
        <v>41</v>
      </c>
      <c r="AC33" s="117" t="s">
        <v>185</v>
      </c>
      <c r="AD33" s="119" t="s">
        <v>186</v>
      </c>
      <c r="AE33" s="141" t="s">
        <v>182</v>
      </c>
      <c r="AF33" s="68"/>
      <c r="AG33" s="68"/>
    </row>
    <row r="34" spans="1:33" s="44" customFormat="1" ht="30" hidden="1" customHeight="1" x14ac:dyDescent="0.25">
      <c r="A34" s="162" t="s">
        <v>187</v>
      </c>
      <c r="B34" s="115" t="s">
        <v>188</v>
      </c>
      <c r="C34" s="115"/>
      <c r="D34" s="58" t="s">
        <v>189</v>
      </c>
      <c r="E34" s="59">
        <v>8</v>
      </c>
      <c r="F34" s="59">
        <v>2011</v>
      </c>
      <c r="G34" s="61" t="s">
        <v>57</v>
      </c>
      <c r="H34" s="59">
        <v>2014</v>
      </c>
      <c r="I34" s="59" t="s">
        <v>190</v>
      </c>
      <c r="J34" s="59"/>
      <c r="K34" s="59">
        <v>100</v>
      </c>
      <c r="L34" s="59"/>
      <c r="M34" s="59"/>
      <c r="N34" s="59"/>
      <c r="O34" s="59"/>
      <c r="P34" s="59"/>
      <c r="Q34" s="59"/>
      <c r="R34" s="59"/>
      <c r="S34" s="59"/>
      <c r="T34" s="59"/>
      <c r="U34" s="59"/>
      <c r="V34" s="59"/>
      <c r="W34" s="43" t="str">
        <f>'WQ Benefit Calculation'!I29</f>
        <v>N/A</v>
      </c>
      <c r="X34" s="92" t="str">
        <f>'Hydro Benefit Calculation'!G36</f>
        <v>N/A</v>
      </c>
      <c r="Y34" s="60" t="str">
        <f>IF('Hydro Benefit Calculation'!D36=0, "N/A", 'Hydro Benefit Calculation'!D36)</f>
        <v>N/A</v>
      </c>
      <c r="Z34" s="21" t="str">
        <f>IF('Retrofit Incentive Table'!B40*'WQ Benefit Calculation'!C29=0, "N/A", 'Retrofit Incentive Table'!B40*'WQ Benefit Calculation'!C29)</f>
        <v>N/A</v>
      </c>
      <c r="AA34" s="67" t="s">
        <v>84</v>
      </c>
      <c r="AB34" s="59" t="s">
        <v>41</v>
      </c>
      <c r="AC34" s="67" t="s">
        <v>191</v>
      </c>
      <c r="AD34" s="61" t="s">
        <v>105</v>
      </c>
      <c r="AE34" s="140" t="s">
        <v>192</v>
      </c>
    </row>
    <row r="35" spans="1:33" ht="45" hidden="1" customHeight="1" x14ac:dyDescent="0.25">
      <c r="A35" s="162" t="s">
        <v>187</v>
      </c>
      <c r="B35" s="163" t="s">
        <v>193</v>
      </c>
      <c r="C35" s="163"/>
      <c r="D35" s="58" t="s">
        <v>189</v>
      </c>
      <c r="E35" s="59">
        <v>8</v>
      </c>
      <c r="F35" s="59">
        <v>2012</v>
      </c>
      <c r="G35" s="61" t="s">
        <v>48</v>
      </c>
      <c r="H35" s="59">
        <v>2016</v>
      </c>
      <c r="I35" s="57" t="s">
        <v>194</v>
      </c>
      <c r="J35" s="59">
        <v>100</v>
      </c>
      <c r="K35" s="59"/>
      <c r="L35" s="59"/>
      <c r="M35" s="59"/>
      <c r="N35" s="59"/>
      <c r="O35" s="59"/>
      <c r="P35" s="59"/>
      <c r="Q35" s="59"/>
      <c r="R35" s="59"/>
      <c r="S35" s="59"/>
      <c r="T35" s="59"/>
      <c r="U35" s="59"/>
      <c r="V35" s="59"/>
      <c r="W35" s="43" t="str">
        <f>'WQ Benefit Calculation'!I34</f>
        <v>N/A</v>
      </c>
      <c r="X35" s="92" t="str">
        <f>'Hydro Benefit Calculation'!G41</f>
        <v>N/A</v>
      </c>
      <c r="Y35" s="60" t="str">
        <f>IF('Hydro Benefit Calculation'!D41=0, "N/A", 'Hydro Benefit Calculation'!D41)</f>
        <v>N/A</v>
      </c>
      <c r="Z35" s="21" t="str">
        <f>IF('Retrofit Incentive Table'!B45*'WQ Benefit Calculation'!C34=0, "N/A", 'Retrofit Incentive Table'!B45*'WQ Benefit Calculation'!C34)</f>
        <v>N/A</v>
      </c>
      <c r="AA35" s="67" t="s">
        <v>84</v>
      </c>
      <c r="AB35" s="59" t="s">
        <v>41</v>
      </c>
      <c r="AC35" s="67" t="s">
        <v>195</v>
      </c>
      <c r="AD35" s="61" t="s">
        <v>105</v>
      </c>
      <c r="AE35" s="140" t="s">
        <v>196</v>
      </c>
      <c r="AF35" s="68"/>
      <c r="AG35" s="68"/>
    </row>
    <row r="36" spans="1:33" ht="30" hidden="1" customHeight="1" x14ac:dyDescent="0.25">
      <c r="A36" s="162" t="s">
        <v>187</v>
      </c>
      <c r="B36" s="163" t="s">
        <v>197</v>
      </c>
      <c r="C36" s="163"/>
      <c r="D36" s="58" t="s">
        <v>198</v>
      </c>
      <c r="E36" s="59">
        <v>8</v>
      </c>
      <c r="F36" s="59">
        <v>2012</v>
      </c>
      <c r="G36" s="61" t="s">
        <v>38</v>
      </c>
      <c r="H36" s="59">
        <v>2014</v>
      </c>
      <c r="I36" s="57" t="s">
        <v>199</v>
      </c>
      <c r="J36" s="59">
        <v>100</v>
      </c>
      <c r="K36" s="59"/>
      <c r="L36" s="59"/>
      <c r="M36" s="59"/>
      <c r="N36" s="59"/>
      <c r="O36" s="59"/>
      <c r="P36" s="59"/>
      <c r="Q36" s="59"/>
      <c r="R36" s="59"/>
      <c r="S36" s="59"/>
      <c r="T36" s="59"/>
      <c r="U36" s="59"/>
      <c r="V36" s="59"/>
      <c r="W36" s="43" t="str">
        <f>'WQ Benefit Calculation'!I36</f>
        <v>N/A</v>
      </c>
      <c r="X36" s="92" t="str">
        <f>'Hydro Benefit Calculation'!G43</f>
        <v>N/A</v>
      </c>
      <c r="Y36" s="60" t="str">
        <f>IF('Hydro Benefit Calculation'!D43=0, "N/A", 'Hydro Benefit Calculation'!D43)</f>
        <v>N/A</v>
      </c>
      <c r="Z36" s="21" t="str">
        <f>IF('Retrofit Incentive Table'!B47*'WQ Benefit Calculation'!C36=0, "N/A", 'Retrofit Incentive Table'!B47*'WQ Benefit Calculation'!C36)</f>
        <v>N/A</v>
      </c>
      <c r="AA36" s="67" t="s">
        <v>84</v>
      </c>
      <c r="AB36" s="59" t="s">
        <v>41</v>
      </c>
      <c r="AC36" s="67" t="s">
        <v>200</v>
      </c>
      <c r="AD36" s="61" t="s">
        <v>142</v>
      </c>
      <c r="AE36" s="140" t="s">
        <v>201</v>
      </c>
      <c r="AF36" s="68"/>
      <c r="AG36" s="68"/>
    </row>
    <row r="37" spans="1:33" s="44" customFormat="1" ht="30" hidden="1" customHeight="1" x14ac:dyDescent="0.25">
      <c r="A37" s="162" t="s">
        <v>187</v>
      </c>
      <c r="B37" s="163" t="s">
        <v>202</v>
      </c>
      <c r="C37" s="163"/>
      <c r="D37" s="58" t="s">
        <v>203</v>
      </c>
      <c r="E37" s="59">
        <v>8</v>
      </c>
      <c r="F37" s="59"/>
      <c r="G37" s="61" t="s">
        <v>77</v>
      </c>
      <c r="H37" s="59">
        <v>2018</v>
      </c>
      <c r="I37" s="59" t="s">
        <v>204</v>
      </c>
      <c r="J37" s="59"/>
      <c r="K37" s="59"/>
      <c r="L37" s="59"/>
      <c r="M37" s="59"/>
      <c r="N37" s="59"/>
      <c r="O37" s="59"/>
      <c r="P37" s="59"/>
      <c r="Q37" s="59"/>
      <c r="R37" s="59"/>
      <c r="S37" s="59"/>
      <c r="T37" s="59"/>
      <c r="U37" s="59"/>
      <c r="V37" s="59"/>
      <c r="W37" s="43" t="str">
        <f>'WQ Benefit Calculation'!I37</f>
        <v>N/A</v>
      </c>
      <c r="X37" s="92" t="str">
        <f>'Hydro Benefit Calculation'!G44</f>
        <v>N/A</v>
      </c>
      <c r="Y37" s="60" t="str">
        <f>IF('Hydro Benefit Calculation'!D44=0, "N/A", 'Hydro Benefit Calculation'!D44)</f>
        <v>N/A</v>
      </c>
      <c r="Z37" s="21" t="str">
        <f>IF('Retrofit Incentive Table'!B48*'WQ Benefit Calculation'!C37=0, "N/A", 'Retrofit Incentive Table'!B48*'WQ Benefit Calculation'!C37)</f>
        <v>N/A</v>
      </c>
      <c r="AA37" s="67" t="s">
        <v>84</v>
      </c>
      <c r="AB37" s="59" t="s">
        <v>41</v>
      </c>
      <c r="AC37" s="67" t="s">
        <v>205</v>
      </c>
      <c r="AD37" s="61" t="s">
        <v>105</v>
      </c>
      <c r="AE37" s="140" t="s">
        <v>206</v>
      </c>
    </row>
    <row r="38" spans="1:33" s="44" customFormat="1" ht="30" hidden="1" customHeight="1" x14ac:dyDescent="0.25">
      <c r="A38" s="162" t="s">
        <v>187</v>
      </c>
      <c r="B38" s="163" t="s">
        <v>207</v>
      </c>
      <c r="C38" s="163"/>
      <c r="D38" s="58" t="s">
        <v>203</v>
      </c>
      <c r="E38" s="59">
        <v>8</v>
      </c>
      <c r="F38" s="59">
        <v>2014</v>
      </c>
      <c r="G38" s="61" t="s">
        <v>77</v>
      </c>
      <c r="H38" s="59"/>
      <c r="I38" s="59"/>
      <c r="J38" s="59"/>
      <c r="K38" s="59"/>
      <c r="L38" s="59"/>
      <c r="M38" s="59"/>
      <c r="N38" s="59"/>
      <c r="O38" s="59"/>
      <c r="P38" s="59"/>
      <c r="Q38" s="59"/>
      <c r="R38" s="59"/>
      <c r="S38" s="59"/>
      <c r="T38" s="59"/>
      <c r="U38" s="59"/>
      <c r="V38" s="59"/>
      <c r="W38" s="43" t="str">
        <f>'WQ Benefit Calculation'!I38</f>
        <v>N/A</v>
      </c>
      <c r="X38" s="92" t="str">
        <f>'Hydro Benefit Calculation'!G45</f>
        <v>N/A</v>
      </c>
      <c r="Y38" s="60" t="str">
        <f>IF('Hydro Benefit Calculation'!D45=0, "N/A", 'Hydro Benefit Calculation'!D45)</f>
        <v>N/A</v>
      </c>
      <c r="Z38" s="21" t="str">
        <f>IF('Retrofit Incentive Table'!B49*'WQ Benefit Calculation'!C38=0, "N/A", 'Retrofit Incentive Table'!B49*'WQ Benefit Calculation'!C38)</f>
        <v>N/A</v>
      </c>
      <c r="AA38" s="67" t="s">
        <v>84</v>
      </c>
      <c r="AB38" s="59" t="s">
        <v>41</v>
      </c>
      <c r="AC38" s="67" t="s">
        <v>208</v>
      </c>
      <c r="AD38" s="61" t="s">
        <v>142</v>
      </c>
      <c r="AE38" s="140" t="s">
        <v>209</v>
      </c>
    </row>
    <row r="39" spans="1:33" ht="31.5" hidden="1" x14ac:dyDescent="0.25">
      <c r="A39" s="156" t="s">
        <v>45</v>
      </c>
      <c r="B39" s="50" t="s">
        <v>210</v>
      </c>
      <c r="C39" s="50"/>
      <c r="D39" s="50" t="s">
        <v>211</v>
      </c>
      <c r="E39" s="49">
        <v>8</v>
      </c>
      <c r="F39" s="49">
        <v>2010</v>
      </c>
      <c r="G39" s="52" t="s">
        <v>57</v>
      </c>
      <c r="H39" s="49">
        <v>2014</v>
      </c>
      <c r="I39" s="51" t="s">
        <v>113</v>
      </c>
      <c r="J39" s="49">
        <v>100</v>
      </c>
      <c r="K39" s="49"/>
      <c r="L39" s="49"/>
      <c r="M39" s="49"/>
      <c r="N39" s="49"/>
      <c r="O39" s="49"/>
      <c r="P39" s="49"/>
      <c r="Q39" s="49"/>
      <c r="R39" s="49"/>
      <c r="S39" s="49"/>
      <c r="T39" s="49"/>
      <c r="U39" s="49"/>
      <c r="V39" s="49"/>
      <c r="W39" s="43" t="str">
        <f>'WQ Benefit Calculation'!I54</f>
        <v>N/A</v>
      </c>
      <c r="X39" s="92" t="str">
        <f>'Hydro Benefit Calculation'!G61</f>
        <v>N/A</v>
      </c>
      <c r="Y39" s="60" t="str">
        <f>IF('Hydro Benefit Calculation'!D61=0, "N/A", 'Hydro Benefit Calculation'!D61)</f>
        <v>N/A</v>
      </c>
      <c r="Z39" s="21">
        <f>IF('Retrofit Incentive Table'!B65*'WQ Benefit Calculation'!C54=0, "N/A", 'Retrofit Incentive Table'!B65*'WQ Benefit Calculation'!C54)</f>
        <v>0.25</v>
      </c>
      <c r="AA39" s="67" t="s">
        <v>50</v>
      </c>
      <c r="AB39" s="49" t="s">
        <v>41</v>
      </c>
      <c r="AC39" s="95" t="s">
        <v>212</v>
      </c>
      <c r="AD39" s="52" t="s">
        <v>142</v>
      </c>
      <c r="AE39" s="142" t="s">
        <v>213</v>
      </c>
      <c r="AF39" s="68"/>
      <c r="AG39" s="68"/>
    </row>
    <row r="40" spans="1:33" ht="30" hidden="1" customHeight="1" x14ac:dyDescent="0.25">
      <c r="A40" s="160" t="s">
        <v>152</v>
      </c>
      <c r="B40" s="115" t="s">
        <v>214</v>
      </c>
      <c r="C40" s="115"/>
      <c r="D40" s="59" t="s">
        <v>215</v>
      </c>
      <c r="E40" s="59">
        <v>8</v>
      </c>
      <c r="F40" s="59">
        <v>2011</v>
      </c>
      <c r="G40" s="61" t="s">
        <v>38</v>
      </c>
      <c r="H40" s="59">
        <v>2014</v>
      </c>
      <c r="I40" s="59" t="s">
        <v>131</v>
      </c>
      <c r="J40" s="59">
        <v>100</v>
      </c>
      <c r="K40" s="59"/>
      <c r="L40" s="59"/>
      <c r="M40" s="59"/>
      <c r="N40" s="59"/>
      <c r="O40" s="59"/>
      <c r="P40" s="59"/>
      <c r="Q40" s="59"/>
      <c r="R40" s="59"/>
      <c r="S40" s="59"/>
      <c r="T40" s="59"/>
      <c r="U40" s="59"/>
      <c r="V40" s="59"/>
      <c r="W40" s="43" t="str">
        <f>'WQ Benefit Calculation'!I95</f>
        <v>N/A</v>
      </c>
      <c r="X40" s="92" t="str">
        <f>'Hydro Benefit Calculation'!G102</f>
        <v>N/A</v>
      </c>
      <c r="Y40" s="60" t="str">
        <f>IF('Hydro Benefit Calculation'!D102=0, "N/A", 'Hydro Benefit Calculation'!D102)</f>
        <v>N/A</v>
      </c>
      <c r="Z40" s="21" t="str">
        <f>IF('Retrofit Incentive Table'!B106*'WQ Benefit Calculation'!C95=0, "N/A", 'Retrofit Incentive Table'!B106*'WQ Benefit Calculation'!C95)</f>
        <v>N/A</v>
      </c>
      <c r="AA40" s="67" t="s">
        <v>157</v>
      </c>
      <c r="AB40" s="59" t="s">
        <v>41</v>
      </c>
      <c r="AC40" s="67" t="s">
        <v>216</v>
      </c>
      <c r="AD40" s="61" t="s">
        <v>86</v>
      </c>
      <c r="AE40" s="140" t="s">
        <v>217</v>
      </c>
      <c r="AF40" s="68"/>
      <c r="AG40" s="68"/>
    </row>
    <row r="41" spans="1:33" ht="30" hidden="1" customHeight="1" x14ac:dyDescent="0.25">
      <c r="A41" s="162" t="s">
        <v>187</v>
      </c>
      <c r="B41" s="163" t="s">
        <v>218</v>
      </c>
      <c r="C41" s="163"/>
      <c r="D41" s="58" t="s">
        <v>219</v>
      </c>
      <c r="E41" s="59">
        <v>9</v>
      </c>
      <c r="F41" s="59">
        <v>2013</v>
      </c>
      <c r="G41" s="61" t="s">
        <v>77</v>
      </c>
      <c r="H41" s="59">
        <v>2016</v>
      </c>
      <c r="I41" s="59" t="s">
        <v>220</v>
      </c>
      <c r="J41" s="59"/>
      <c r="K41" s="59">
        <v>100</v>
      </c>
      <c r="L41" s="59"/>
      <c r="M41" s="59"/>
      <c r="N41" s="59"/>
      <c r="O41" s="59"/>
      <c r="P41" s="59"/>
      <c r="Q41" s="59"/>
      <c r="R41" s="59"/>
      <c r="S41" s="59"/>
      <c r="T41" s="59"/>
      <c r="U41" s="59"/>
      <c r="V41" s="59"/>
      <c r="W41" s="43" t="str">
        <f>'WQ Benefit Calculation'!I30</f>
        <v>N/A</v>
      </c>
      <c r="X41" s="92" t="str">
        <f>'Hydro Benefit Calculation'!G37</f>
        <v>N/A</v>
      </c>
      <c r="Y41" s="60" t="str">
        <f>IF('Hydro Benefit Calculation'!D37=0, "N/A", 'Hydro Benefit Calculation'!D37)</f>
        <v>N/A</v>
      </c>
      <c r="Z41" s="21" t="str">
        <f>IF('Retrofit Incentive Table'!B41*'WQ Benefit Calculation'!C30=0, "N/A", 'Retrofit Incentive Table'!B41*'WQ Benefit Calculation'!C30)</f>
        <v>N/A</v>
      </c>
      <c r="AA41" s="67" t="s">
        <v>84</v>
      </c>
      <c r="AB41" s="59" t="s">
        <v>41</v>
      </c>
      <c r="AC41" s="67" t="s">
        <v>221</v>
      </c>
      <c r="AD41" s="61" t="s">
        <v>86</v>
      </c>
      <c r="AE41" s="140" t="s">
        <v>222</v>
      </c>
      <c r="AF41" s="68"/>
      <c r="AG41" s="68"/>
    </row>
    <row r="42" spans="1:33" ht="30" hidden="1" customHeight="1" x14ac:dyDescent="0.25">
      <c r="A42" s="162" t="s">
        <v>187</v>
      </c>
      <c r="B42" s="163" t="s">
        <v>223</v>
      </c>
      <c r="C42" s="163"/>
      <c r="D42" s="58" t="s">
        <v>224</v>
      </c>
      <c r="E42" s="59">
        <v>9</v>
      </c>
      <c r="F42" s="59">
        <v>2004</v>
      </c>
      <c r="G42" s="61" t="s">
        <v>38</v>
      </c>
      <c r="H42" s="59">
        <v>2014</v>
      </c>
      <c r="I42" s="59" t="s">
        <v>220</v>
      </c>
      <c r="J42" s="59">
        <v>50</v>
      </c>
      <c r="K42" s="59"/>
      <c r="L42" s="59">
        <v>50</v>
      </c>
      <c r="M42" s="59"/>
      <c r="N42" s="59"/>
      <c r="O42" s="59"/>
      <c r="P42" s="59"/>
      <c r="Q42" s="59"/>
      <c r="R42" s="59"/>
      <c r="S42" s="59"/>
      <c r="T42" s="59"/>
      <c r="U42" s="59"/>
      <c r="V42" s="59"/>
      <c r="W42" s="43" t="str">
        <f>'WQ Benefit Calculation'!I31</f>
        <v>N/A</v>
      </c>
      <c r="X42" s="92" t="str">
        <f>'Hydro Benefit Calculation'!G38</f>
        <v>N/A</v>
      </c>
      <c r="Y42" s="60" t="str">
        <f>IF('Hydro Benefit Calculation'!D38=0, "N/A", 'Hydro Benefit Calculation'!D38)</f>
        <v>N/A</v>
      </c>
      <c r="Z42" s="21" t="str">
        <f>IF('Retrofit Incentive Table'!B42*'WQ Benefit Calculation'!C31=0, "N/A", 'Retrofit Incentive Table'!B42*'WQ Benefit Calculation'!C31)</f>
        <v>N/A</v>
      </c>
      <c r="AA42" s="67" t="s">
        <v>84</v>
      </c>
      <c r="AB42" s="59" t="s">
        <v>41</v>
      </c>
      <c r="AC42" s="67" t="s">
        <v>225</v>
      </c>
      <c r="AD42" s="61" t="s">
        <v>226</v>
      </c>
      <c r="AE42" s="140" t="s">
        <v>227</v>
      </c>
      <c r="AF42" s="68"/>
      <c r="AG42" s="68"/>
    </row>
    <row r="43" spans="1:33" ht="30" hidden="1" customHeight="1" x14ac:dyDescent="0.25">
      <c r="A43" s="162" t="s">
        <v>187</v>
      </c>
      <c r="B43" s="163" t="s">
        <v>228</v>
      </c>
      <c r="C43" s="163"/>
      <c r="D43" s="58" t="s">
        <v>229</v>
      </c>
      <c r="E43" s="59">
        <v>9</v>
      </c>
      <c r="F43" s="59">
        <v>2011</v>
      </c>
      <c r="G43" s="61" t="s">
        <v>38</v>
      </c>
      <c r="H43" s="59">
        <v>2013</v>
      </c>
      <c r="I43" s="59" t="s">
        <v>230</v>
      </c>
      <c r="J43" s="59">
        <v>50</v>
      </c>
      <c r="K43" s="59">
        <v>10</v>
      </c>
      <c r="L43" s="59">
        <v>40</v>
      </c>
      <c r="M43" s="59"/>
      <c r="N43" s="59"/>
      <c r="O43" s="59"/>
      <c r="P43" s="59"/>
      <c r="Q43" s="59"/>
      <c r="R43" s="59"/>
      <c r="S43" s="59"/>
      <c r="T43" s="59"/>
      <c r="U43" s="59"/>
      <c r="V43" s="59"/>
      <c r="W43" s="43" t="str">
        <f>'WQ Benefit Calculation'!I32</f>
        <v>N/A</v>
      </c>
      <c r="X43" s="92" t="str">
        <f>'Hydro Benefit Calculation'!G39</f>
        <v>N/A</v>
      </c>
      <c r="Y43" s="60" t="str">
        <f>IF('Hydro Benefit Calculation'!D39=0, "N/A", 'Hydro Benefit Calculation'!D39)</f>
        <v>N/A</v>
      </c>
      <c r="Z43" s="21" t="str">
        <f>IF('Retrofit Incentive Table'!B43*'WQ Benefit Calculation'!C32=0, "N/A", 'Retrofit Incentive Table'!B43*'WQ Benefit Calculation'!C32)</f>
        <v>N/A</v>
      </c>
      <c r="AA43" s="67" t="s">
        <v>84</v>
      </c>
      <c r="AB43" s="59" t="s">
        <v>41</v>
      </c>
      <c r="AC43" s="67" t="s">
        <v>231</v>
      </c>
      <c r="AD43" s="61" t="s">
        <v>232</v>
      </c>
      <c r="AE43" s="140" t="s">
        <v>233</v>
      </c>
      <c r="AF43" s="68"/>
      <c r="AG43" s="68"/>
    </row>
    <row r="44" spans="1:33" ht="30" hidden="1" customHeight="1" x14ac:dyDescent="0.25">
      <c r="A44" s="162" t="s">
        <v>187</v>
      </c>
      <c r="B44" s="163" t="s">
        <v>234</v>
      </c>
      <c r="C44" s="163"/>
      <c r="D44" s="58" t="s">
        <v>235</v>
      </c>
      <c r="E44" s="59">
        <v>9</v>
      </c>
      <c r="F44" s="59">
        <v>2012</v>
      </c>
      <c r="G44" s="61" t="s">
        <v>48</v>
      </c>
      <c r="H44" s="59">
        <v>2015</v>
      </c>
      <c r="I44" s="59" t="s">
        <v>236</v>
      </c>
      <c r="J44" s="59">
        <v>45</v>
      </c>
      <c r="K44" s="59"/>
      <c r="L44" s="59">
        <v>55</v>
      </c>
      <c r="M44" s="59"/>
      <c r="N44" s="59"/>
      <c r="O44" s="59"/>
      <c r="P44" s="59"/>
      <c r="Q44" s="59"/>
      <c r="R44" s="59"/>
      <c r="S44" s="59"/>
      <c r="T44" s="59"/>
      <c r="U44" s="59"/>
      <c r="V44" s="59"/>
      <c r="W44" s="43" t="str">
        <f>'WQ Benefit Calculation'!I33</f>
        <v>N/A</v>
      </c>
      <c r="X44" s="92" t="str">
        <f>'Hydro Benefit Calculation'!G40</f>
        <v>N/A</v>
      </c>
      <c r="Y44" s="60" t="str">
        <f>IF('Hydro Benefit Calculation'!D40=0, "N/A", 'Hydro Benefit Calculation'!D40)</f>
        <v>N/A</v>
      </c>
      <c r="Z44" s="21" t="str">
        <f>IF('Retrofit Incentive Table'!B44*'WQ Benefit Calculation'!C33=0, "N/A", 'Retrofit Incentive Table'!B44*'WQ Benefit Calculation'!C33)</f>
        <v>N/A</v>
      </c>
      <c r="AA44" s="67" t="s">
        <v>84</v>
      </c>
      <c r="AB44" s="59" t="s">
        <v>41</v>
      </c>
      <c r="AC44" s="67" t="s">
        <v>237</v>
      </c>
      <c r="AD44" s="61" t="s">
        <v>175</v>
      </c>
      <c r="AE44" s="140" t="s">
        <v>238</v>
      </c>
      <c r="AF44" s="68"/>
      <c r="AG44" s="68"/>
    </row>
    <row r="45" spans="1:33" ht="30" hidden="1" customHeight="1" x14ac:dyDescent="0.25">
      <c r="A45" s="162" t="s">
        <v>187</v>
      </c>
      <c r="B45" s="163" t="s">
        <v>239</v>
      </c>
      <c r="C45" s="163"/>
      <c r="D45" s="58" t="s">
        <v>224</v>
      </c>
      <c r="E45" s="59">
        <v>9</v>
      </c>
      <c r="F45" s="59">
        <v>2013</v>
      </c>
      <c r="G45" s="61" t="s">
        <v>48</v>
      </c>
      <c r="H45" s="59">
        <v>2016</v>
      </c>
      <c r="I45" s="59" t="s">
        <v>240</v>
      </c>
      <c r="J45" s="59">
        <v>10</v>
      </c>
      <c r="K45" s="59"/>
      <c r="L45" s="59">
        <v>90</v>
      </c>
      <c r="M45" s="59"/>
      <c r="N45" s="59"/>
      <c r="O45" s="59"/>
      <c r="P45" s="59"/>
      <c r="Q45" s="59"/>
      <c r="R45" s="59"/>
      <c r="S45" s="59"/>
      <c r="T45" s="59"/>
      <c r="U45" s="59"/>
      <c r="V45" s="59"/>
      <c r="W45" s="43" t="str">
        <f>'WQ Benefit Calculation'!I35</f>
        <v>N/A</v>
      </c>
      <c r="X45" s="92" t="str">
        <f>'Hydro Benefit Calculation'!G42</f>
        <v>N/A</v>
      </c>
      <c r="Y45" s="60" t="str">
        <f>IF('Hydro Benefit Calculation'!D42=0, "N/A", 'Hydro Benefit Calculation'!D42)</f>
        <v>N/A</v>
      </c>
      <c r="Z45" s="21" t="str">
        <f>IF('Retrofit Incentive Table'!B46*'WQ Benefit Calculation'!C35=0, "N/A", 'Retrofit Incentive Table'!B46*'WQ Benefit Calculation'!C35)</f>
        <v>N/A</v>
      </c>
      <c r="AA45" s="67" t="s">
        <v>84</v>
      </c>
      <c r="AB45" s="59" t="s">
        <v>41</v>
      </c>
      <c r="AC45" s="67" t="s">
        <v>241</v>
      </c>
      <c r="AD45" s="61" t="s">
        <v>142</v>
      </c>
      <c r="AE45" s="140" t="s">
        <v>238</v>
      </c>
      <c r="AF45" s="68"/>
      <c r="AG45" s="68"/>
    </row>
    <row r="46" spans="1:33" ht="30" hidden="1" customHeight="1" x14ac:dyDescent="0.25">
      <c r="A46" s="162" t="s">
        <v>187</v>
      </c>
      <c r="B46" s="163" t="s">
        <v>242</v>
      </c>
      <c r="C46" s="163"/>
      <c r="D46" s="58" t="s">
        <v>219</v>
      </c>
      <c r="E46" s="59">
        <v>9</v>
      </c>
      <c r="F46" s="59">
        <v>2007</v>
      </c>
      <c r="G46" s="61" t="s">
        <v>38</v>
      </c>
      <c r="H46" s="59">
        <v>2014</v>
      </c>
      <c r="I46" s="59" t="s">
        <v>243</v>
      </c>
      <c r="J46" s="59">
        <v>50</v>
      </c>
      <c r="K46" s="59">
        <v>25</v>
      </c>
      <c r="L46" s="59">
        <v>25</v>
      </c>
      <c r="M46" s="59"/>
      <c r="N46" s="59"/>
      <c r="O46" s="59"/>
      <c r="P46" s="59"/>
      <c r="Q46" s="59"/>
      <c r="R46" s="59"/>
      <c r="S46" s="59"/>
      <c r="T46" s="59"/>
      <c r="U46" s="59"/>
      <c r="V46" s="59"/>
      <c r="W46" s="43" t="str">
        <f>'WQ Benefit Calculation'!I39</f>
        <v>N/A</v>
      </c>
      <c r="X46" s="92" t="str">
        <f>'Hydro Benefit Calculation'!G46</f>
        <v>N/A</v>
      </c>
      <c r="Y46" s="60" t="str">
        <f>IF('Hydro Benefit Calculation'!D46=0, "N/A", 'Hydro Benefit Calculation'!D46)</f>
        <v>N/A</v>
      </c>
      <c r="Z46" s="21" t="str">
        <f>IF('Retrofit Incentive Table'!B50*'WQ Benefit Calculation'!C39=0, "N/A", 'Retrofit Incentive Table'!B50*'WQ Benefit Calculation'!C39)</f>
        <v>N/A</v>
      </c>
      <c r="AA46" s="67" t="s">
        <v>84</v>
      </c>
      <c r="AB46" s="59" t="s">
        <v>41</v>
      </c>
      <c r="AC46" s="67" t="s">
        <v>244</v>
      </c>
      <c r="AD46" s="61" t="s">
        <v>175</v>
      </c>
      <c r="AE46" s="140" t="s">
        <v>238</v>
      </c>
      <c r="AF46" s="68"/>
      <c r="AG46" s="68"/>
    </row>
    <row r="47" spans="1:33" ht="30" hidden="1" customHeight="1" x14ac:dyDescent="0.25">
      <c r="A47" s="162" t="s">
        <v>187</v>
      </c>
      <c r="B47" s="163" t="s">
        <v>245</v>
      </c>
      <c r="C47" s="163"/>
      <c r="D47" s="58" t="s">
        <v>189</v>
      </c>
      <c r="E47" s="59">
        <v>9</v>
      </c>
      <c r="F47" s="59">
        <v>2014</v>
      </c>
      <c r="G47" s="61" t="s">
        <v>77</v>
      </c>
      <c r="H47" s="59">
        <v>2016</v>
      </c>
      <c r="I47" s="59" t="s">
        <v>49</v>
      </c>
      <c r="J47" s="59">
        <v>100</v>
      </c>
      <c r="K47" s="59"/>
      <c r="L47" s="59"/>
      <c r="M47" s="59"/>
      <c r="N47" s="59"/>
      <c r="O47" s="59"/>
      <c r="P47" s="59"/>
      <c r="Q47" s="59"/>
      <c r="R47" s="59"/>
      <c r="S47" s="59"/>
      <c r="T47" s="59"/>
      <c r="U47" s="59"/>
      <c r="V47" s="59"/>
      <c r="W47" s="43" t="str">
        <f>'WQ Benefit Calculation'!I40</f>
        <v>N/A</v>
      </c>
      <c r="X47" s="92" t="str">
        <f>'Hydro Benefit Calculation'!G47</f>
        <v>N/A</v>
      </c>
      <c r="Y47" s="60" t="str">
        <f>IF('Hydro Benefit Calculation'!D47=0, "N/A", 'Hydro Benefit Calculation'!D47)</f>
        <v>N/A</v>
      </c>
      <c r="Z47" s="21" t="str">
        <f>IF('Retrofit Incentive Table'!B51*'WQ Benefit Calculation'!C40=0, "N/A", 'Retrofit Incentive Table'!B51*'WQ Benefit Calculation'!C40)</f>
        <v>N/A</v>
      </c>
      <c r="AA47" s="67" t="s">
        <v>84</v>
      </c>
      <c r="AB47" s="59" t="s">
        <v>41</v>
      </c>
      <c r="AC47" s="67" t="s">
        <v>246</v>
      </c>
      <c r="AD47" s="61" t="s">
        <v>138</v>
      </c>
      <c r="AE47" s="140" t="s">
        <v>247</v>
      </c>
      <c r="AF47" s="68"/>
      <c r="AG47" s="68"/>
    </row>
    <row r="48" spans="1:33" ht="30" hidden="1" customHeight="1" x14ac:dyDescent="0.25">
      <c r="A48" s="160" t="s">
        <v>152</v>
      </c>
      <c r="B48" s="115" t="s">
        <v>248</v>
      </c>
      <c r="C48" s="115"/>
      <c r="D48" s="59" t="s">
        <v>172</v>
      </c>
      <c r="E48" s="59">
        <v>9</v>
      </c>
      <c r="F48" s="59">
        <v>2008</v>
      </c>
      <c r="G48" s="61" t="s">
        <v>155</v>
      </c>
      <c r="H48" s="59"/>
      <c r="I48" s="59" t="s">
        <v>249</v>
      </c>
      <c r="J48" s="59">
        <v>100</v>
      </c>
      <c r="K48" s="59"/>
      <c r="L48" s="59"/>
      <c r="M48" s="59"/>
      <c r="N48" s="59"/>
      <c r="O48" s="59"/>
      <c r="P48" s="59"/>
      <c r="Q48" s="59"/>
      <c r="R48" s="59"/>
      <c r="S48" s="59"/>
      <c r="T48" s="59"/>
      <c r="U48" s="59"/>
      <c r="V48" s="59"/>
      <c r="W48" s="43" t="str">
        <f>'WQ Benefit Calculation'!I81</f>
        <v>N/A</v>
      </c>
      <c r="X48" s="92" t="str">
        <f>'Hydro Benefit Calculation'!G88</f>
        <v>N/A</v>
      </c>
      <c r="Y48" s="60" t="str">
        <f>IF('Hydro Benefit Calculation'!D88=0, "N/A", 'Hydro Benefit Calculation'!D88)</f>
        <v>N/A</v>
      </c>
      <c r="Z48" s="21" t="str">
        <f>IF('Retrofit Incentive Table'!B92*'WQ Benefit Calculation'!C81=0, "N/A", 'Retrofit Incentive Table'!B92*'WQ Benefit Calculation'!C81)</f>
        <v>N/A</v>
      </c>
      <c r="AA48" s="67" t="s">
        <v>157</v>
      </c>
      <c r="AB48" s="59" t="s">
        <v>41</v>
      </c>
      <c r="AC48" s="67" t="s">
        <v>250</v>
      </c>
      <c r="AD48" s="61" t="s">
        <v>251</v>
      </c>
      <c r="AE48" s="140" t="s">
        <v>252</v>
      </c>
      <c r="AF48" s="68"/>
      <c r="AG48" s="68"/>
    </row>
    <row r="49" spans="1:33" s="44" customFormat="1" ht="30" hidden="1" customHeight="1" x14ac:dyDescent="0.25">
      <c r="A49" s="160" t="s">
        <v>152</v>
      </c>
      <c r="B49" s="115" t="s">
        <v>253</v>
      </c>
      <c r="C49" s="115"/>
      <c r="D49" s="59" t="s">
        <v>154</v>
      </c>
      <c r="E49" s="59">
        <v>9</v>
      </c>
      <c r="F49" s="59">
        <v>2008</v>
      </c>
      <c r="G49" s="61" t="s">
        <v>155</v>
      </c>
      <c r="H49" s="59"/>
      <c r="I49" s="59" t="s">
        <v>249</v>
      </c>
      <c r="J49" s="59">
        <v>100</v>
      </c>
      <c r="K49" s="59"/>
      <c r="L49" s="59"/>
      <c r="M49" s="59"/>
      <c r="N49" s="59"/>
      <c r="O49" s="59"/>
      <c r="P49" s="59"/>
      <c r="Q49" s="59"/>
      <c r="R49" s="59"/>
      <c r="S49" s="59"/>
      <c r="T49" s="59"/>
      <c r="U49" s="59"/>
      <c r="V49" s="59"/>
      <c r="W49" s="43" t="str">
        <f>'WQ Benefit Calculation'!I82</f>
        <v>N/A</v>
      </c>
      <c r="X49" s="92" t="str">
        <f>'Hydro Benefit Calculation'!G89</f>
        <v>N/A</v>
      </c>
      <c r="Y49" s="60" t="str">
        <f>IF('Hydro Benefit Calculation'!D89=0, "N/A", 'Hydro Benefit Calculation'!D89)</f>
        <v>N/A</v>
      </c>
      <c r="Z49" s="21" t="str">
        <f>IF('Retrofit Incentive Table'!B93*'WQ Benefit Calculation'!C82=0, "N/A", 'Retrofit Incentive Table'!B93*'WQ Benefit Calculation'!C82)</f>
        <v>N/A</v>
      </c>
      <c r="AA49" s="67" t="s">
        <v>157</v>
      </c>
      <c r="AB49" s="59" t="s">
        <v>41</v>
      </c>
      <c r="AC49" s="67" t="s">
        <v>254</v>
      </c>
      <c r="AD49" s="61" t="s">
        <v>251</v>
      </c>
      <c r="AE49" s="140" t="s">
        <v>255</v>
      </c>
    </row>
    <row r="50" spans="1:33" ht="30" hidden="1" customHeight="1" x14ac:dyDescent="0.25">
      <c r="A50" s="160" t="s">
        <v>152</v>
      </c>
      <c r="B50" s="115" t="s">
        <v>256</v>
      </c>
      <c r="C50" s="115"/>
      <c r="D50" s="59" t="s">
        <v>154</v>
      </c>
      <c r="E50" s="59">
        <v>9</v>
      </c>
      <c r="F50" s="59">
        <v>2008</v>
      </c>
      <c r="G50" s="61" t="s">
        <v>155</v>
      </c>
      <c r="H50" s="59"/>
      <c r="I50" s="59" t="s">
        <v>257</v>
      </c>
      <c r="J50" s="59">
        <v>100</v>
      </c>
      <c r="K50" s="59"/>
      <c r="L50" s="59"/>
      <c r="M50" s="59"/>
      <c r="N50" s="59"/>
      <c r="O50" s="59"/>
      <c r="P50" s="59"/>
      <c r="Q50" s="59"/>
      <c r="R50" s="59"/>
      <c r="S50" s="59"/>
      <c r="T50" s="59"/>
      <c r="U50" s="59"/>
      <c r="V50" s="59"/>
      <c r="W50" s="43" t="str">
        <f>'WQ Benefit Calculation'!I83</f>
        <v>N/A</v>
      </c>
      <c r="X50" s="92" t="str">
        <f>'Hydro Benefit Calculation'!G90</f>
        <v>N/A</v>
      </c>
      <c r="Y50" s="60" t="str">
        <f>IF('Hydro Benefit Calculation'!D90=0, "N/A", 'Hydro Benefit Calculation'!D90)</f>
        <v>N/A</v>
      </c>
      <c r="Z50" s="21" t="str">
        <f>IF('Retrofit Incentive Table'!B94*'WQ Benefit Calculation'!C83=0, "N/A", 'Retrofit Incentive Table'!B94*'WQ Benefit Calculation'!C83)</f>
        <v>N/A</v>
      </c>
      <c r="AA50" s="67" t="s">
        <v>157</v>
      </c>
      <c r="AB50" s="59" t="s">
        <v>41</v>
      </c>
      <c r="AC50" s="67" t="s">
        <v>258</v>
      </c>
      <c r="AD50" s="61" t="s">
        <v>251</v>
      </c>
      <c r="AE50" s="140" t="s">
        <v>259</v>
      </c>
      <c r="AF50" s="68"/>
      <c r="AG50" s="68"/>
    </row>
    <row r="51" spans="1:33" ht="30" hidden="1" customHeight="1" x14ac:dyDescent="0.25">
      <c r="A51" s="160" t="s">
        <v>152</v>
      </c>
      <c r="B51" s="115" t="s">
        <v>260</v>
      </c>
      <c r="C51" s="115"/>
      <c r="D51" s="59" t="s">
        <v>261</v>
      </c>
      <c r="E51" s="59">
        <v>9</v>
      </c>
      <c r="F51" s="59">
        <v>2013</v>
      </c>
      <c r="G51" s="61" t="s">
        <v>77</v>
      </c>
      <c r="H51" s="59">
        <v>2016</v>
      </c>
      <c r="I51" s="59" t="s">
        <v>262</v>
      </c>
      <c r="J51" s="59">
        <v>100</v>
      </c>
      <c r="K51" s="59"/>
      <c r="L51" s="59"/>
      <c r="M51" s="59"/>
      <c r="N51" s="59"/>
      <c r="O51" s="59"/>
      <c r="P51" s="59"/>
      <c r="Q51" s="59"/>
      <c r="R51" s="59"/>
      <c r="S51" s="59"/>
      <c r="T51" s="59"/>
      <c r="U51" s="59"/>
      <c r="V51" s="59"/>
      <c r="W51" s="43" t="str">
        <f>'WQ Benefit Calculation'!I87</f>
        <v>N/A</v>
      </c>
      <c r="X51" s="92" t="str">
        <f>'Hydro Benefit Calculation'!G94</f>
        <v>N/A</v>
      </c>
      <c r="Y51" s="60" t="str">
        <f>IF('Hydro Benefit Calculation'!D94=0, "N/A", 'Hydro Benefit Calculation'!D94)</f>
        <v>N/A</v>
      </c>
      <c r="Z51" s="21" t="str">
        <f>IF('Retrofit Incentive Table'!B98*'WQ Benefit Calculation'!C87=0, "N/A", 'Retrofit Incentive Table'!B98*'WQ Benefit Calculation'!C87)</f>
        <v>N/A</v>
      </c>
      <c r="AA51" s="67" t="s">
        <v>157</v>
      </c>
      <c r="AB51" s="59" t="s">
        <v>41</v>
      </c>
      <c r="AC51" s="67" t="s">
        <v>263</v>
      </c>
      <c r="AD51" s="61" t="s">
        <v>142</v>
      </c>
      <c r="AE51" s="140" t="s">
        <v>264</v>
      </c>
      <c r="AF51" s="68"/>
      <c r="AG51" s="68"/>
    </row>
    <row r="52" spans="1:33" ht="47.25" hidden="1" x14ac:dyDescent="0.25">
      <c r="A52" s="160" t="s">
        <v>152</v>
      </c>
      <c r="B52" s="115" t="s">
        <v>265</v>
      </c>
      <c r="C52" s="115"/>
      <c r="D52" s="59" t="s">
        <v>261</v>
      </c>
      <c r="E52" s="59">
        <v>9</v>
      </c>
      <c r="F52" s="59">
        <v>2010</v>
      </c>
      <c r="G52" s="61" t="s">
        <v>57</v>
      </c>
      <c r="H52" s="59">
        <v>2014</v>
      </c>
      <c r="I52" s="59" t="s">
        <v>266</v>
      </c>
      <c r="J52" s="59">
        <v>45</v>
      </c>
      <c r="K52" s="59">
        <v>55</v>
      </c>
      <c r="L52" s="59"/>
      <c r="M52" s="59"/>
      <c r="N52" s="59"/>
      <c r="O52" s="59"/>
      <c r="P52" s="59"/>
      <c r="Q52" s="59"/>
      <c r="R52" s="59"/>
      <c r="S52" s="59"/>
      <c r="T52" s="59"/>
      <c r="U52" s="59"/>
      <c r="V52" s="59"/>
      <c r="W52" s="43" t="str">
        <f>'WQ Benefit Calculation'!I88</f>
        <v>N/A</v>
      </c>
      <c r="X52" s="92" t="str">
        <f>'Hydro Benefit Calculation'!G95</f>
        <v>N/A</v>
      </c>
      <c r="Y52" s="60" t="str">
        <f>IF('Hydro Benefit Calculation'!D95=0, "N/A", 'Hydro Benefit Calculation'!D95)</f>
        <v>N/A</v>
      </c>
      <c r="Z52" s="21" t="str">
        <f>IF('Retrofit Incentive Table'!B99*'WQ Benefit Calculation'!C88=0, "N/A", 'Retrofit Incentive Table'!B99*'WQ Benefit Calculation'!C88)</f>
        <v>N/A</v>
      </c>
      <c r="AA52" s="67" t="s">
        <v>157</v>
      </c>
      <c r="AB52" s="59" t="s">
        <v>41</v>
      </c>
      <c r="AC52" s="67" t="s">
        <v>267</v>
      </c>
      <c r="AD52" s="61" t="s">
        <v>142</v>
      </c>
      <c r="AE52" s="140" t="s">
        <v>268</v>
      </c>
      <c r="AF52" s="68"/>
      <c r="AG52" s="68"/>
    </row>
    <row r="53" spans="1:33" ht="30" hidden="1" customHeight="1" x14ac:dyDescent="0.25">
      <c r="A53" s="160" t="s">
        <v>152</v>
      </c>
      <c r="B53" s="115" t="s">
        <v>269</v>
      </c>
      <c r="C53" s="115"/>
      <c r="D53" s="59" t="s">
        <v>270</v>
      </c>
      <c r="E53" s="59">
        <v>9</v>
      </c>
      <c r="F53" s="59">
        <v>2013</v>
      </c>
      <c r="G53" s="61" t="s">
        <v>77</v>
      </c>
      <c r="H53" s="59"/>
      <c r="I53" s="59" t="s">
        <v>271</v>
      </c>
      <c r="J53" s="59"/>
      <c r="K53" s="59"/>
      <c r="L53" s="59"/>
      <c r="M53" s="59"/>
      <c r="N53" s="59"/>
      <c r="O53" s="59"/>
      <c r="P53" s="59"/>
      <c r="Q53" s="59"/>
      <c r="R53" s="59"/>
      <c r="S53" s="59"/>
      <c r="T53" s="59"/>
      <c r="U53" s="59"/>
      <c r="V53" s="59"/>
      <c r="W53" s="43" t="str">
        <f>'WQ Benefit Calculation'!I89</f>
        <v>N/A</v>
      </c>
      <c r="X53" s="92" t="str">
        <f>'Hydro Benefit Calculation'!G96</f>
        <v>N/A</v>
      </c>
      <c r="Y53" s="60" t="str">
        <f>IF('Hydro Benefit Calculation'!D96=0, "N/A", 'Hydro Benefit Calculation'!D96)</f>
        <v>N/A</v>
      </c>
      <c r="Z53" s="21" t="str">
        <f>IF('Retrofit Incentive Table'!B100*'WQ Benefit Calculation'!C89=0, "N/A", 'Retrofit Incentive Table'!B100*'WQ Benefit Calculation'!C89)</f>
        <v>N/A</v>
      </c>
      <c r="AA53" s="67" t="s">
        <v>157</v>
      </c>
      <c r="AB53" s="59" t="s">
        <v>41</v>
      </c>
      <c r="AC53" s="67" t="s">
        <v>272</v>
      </c>
      <c r="AD53" s="61" t="s">
        <v>142</v>
      </c>
      <c r="AE53" s="140" t="s">
        <v>273</v>
      </c>
      <c r="AF53" s="68"/>
      <c r="AG53" s="68"/>
    </row>
    <row r="54" spans="1:33" ht="30" hidden="1" customHeight="1" x14ac:dyDescent="0.25">
      <c r="A54" s="160" t="s">
        <v>152</v>
      </c>
      <c r="B54" s="115" t="s">
        <v>274</v>
      </c>
      <c r="C54" s="115"/>
      <c r="D54" s="59" t="s">
        <v>275</v>
      </c>
      <c r="E54" s="59">
        <v>9</v>
      </c>
      <c r="F54" s="59">
        <v>2013</v>
      </c>
      <c r="G54" s="61" t="s">
        <v>48</v>
      </c>
      <c r="H54" s="59">
        <v>2016</v>
      </c>
      <c r="I54" s="59" t="s">
        <v>276</v>
      </c>
      <c r="J54" s="59">
        <v>70</v>
      </c>
      <c r="K54" s="59">
        <v>30</v>
      </c>
      <c r="L54" s="59"/>
      <c r="M54" s="59"/>
      <c r="N54" s="59"/>
      <c r="O54" s="59"/>
      <c r="P54" s="59"/>
      <c r="Q54" s="59"/>
      <c r="R54" s="59"/>
      <c r="S54" s="59"/>
      <c r="T54" s="59"/>
      <c r="U54" s="59"/>
      <c r="V54" s="59"/>
      <c r="W54" s="43" t="str">
        <f>'WQ Benefit Calculation'!I90</f>
        <v>N/A</v>
      </c>
      <c r="X54" s="92" t="str">
        <f>'Hydro Benefit Calculation'!G97</f>
        <v>N/A</v>
      </c>
      <c r="Y54" s="60" t="str">
        <f>IF('Hydro Benefit Calculation'!D97=0, "N/A", 'Hydro Benefit Calculation'!D97)</f>
        <v>N/A</v>
      </c>
      <c r="Z54" s="21" t="str">
        <f>IF('Retrofit Incentive Table'!B101*'WQ Benefit Calculation'!C90=0, "N/A", 'Retrofit Incentive Table'!B101*'WQ Benefit Calculation'!C90)</f>
        <v>N/A</v>
      </c>
      <c r="AA54" s="67" t="s">
        <v>157</v>
      </c>
      <c r="AB54" s="59" t="s">
        <v>41</v>
      </c>
      <c r="AC54" s="67" t="s">
        <v>277</v>
      </c>
      <c r="AD54" s="61" t="s">
        <v>142</v>
      </c>
      <c r="AE54" s="140" t="s">
        <v>278</v>
      </c>
      <c r="AF54" s="68"/>
      <c r="AG54" s="68"/>
    </row>
    <row r="55" spans="1:33" ht="30" hidden="1" customHeight="1" x14ac:dyDescent="0.25">
      <c r="A55" s="160" t="s">
        <v>152</v>
      </c>
      <c r="B55" s="115" t="s">
        <v>279</v>
      </c>
      <c r="C55" s="115"/>
      <c r="D55" s="59" t="s">
        <v>270</v>
      </c>
      <c r="E55" s="59">
        <v>9</v>
      </c>
      <c r="F55" s="59"/>
      <c r="G55" s="61" t="s">
        <v>77</v>
      </c>
      <c r="H55" s="59"/>
      <c r="I55" s="59"/>
      <c r="J55" s="59">
        <v>100</v>
      </c>
      <c r="K55" s="59"/>
      <c r="L55" s="59"/>
      <c r="M55" s="59"/>
      <c r="N55" s="59"/>
      <c r="O55" s="59"/>
      <c r="P55" s="59"/>
      <c r="Q55" s="59"/>
      <c r="R55" s="59"/>
      <c r="S55" s="59"/>
      <c r="T55" s="59"/>
      <c r="U55" s="59"/>
      <c r="V55" s="59"/>
      <c r="W55" s="43" t="str">
        <f>'WQ Benefit Calculation'!I91</f>
        <v>N/A</v>
      </c>
      <c r="X55" s="92" t="str">
        <f>'Hydro Benefit Calculation'!G98</f>
        <v>N/A</v>
      </c>
      <c r="Y55" s="60" t="str">
        <f>IF('Hydro Benefit Calculation'!D98=0, "N/A", 'Hydro Benefit Calculation'!D98)</f>
        <v>N/A</v>
      </c>
      <c r="Z55" s="21" t="str">
        <f>IF('Retrofit Incentive Table'!B102*'WQ Benefit Calculation'!C91=0, "N/A", 'Retrofit Incentive Table'!B102*'WQ Benefit Calculation'!C91)</f>
        <v>N/A</v>
      </c>
      <c r="AA55" s="67" t="s">
        <v>157</v>
      </c>
      <c r="AB55" s="59" t="s">
        <v>41</v>
      </c>
      <c r="AC55" s="67" t="s">
        <v>280</v>
      </c>
      <c r="AD55" s="61" t="s">
        <v>142</v>
      </c>
      <c r="AE55" s="140" t="s">
        <v>281</v>
      </c>
      <c r="AF55" s="68"/>
      <c r="AG55" s="68"/>
    </row>
    <row r="56" spans="1:33" ht="30" hidden="1" customHeight="1" x14ac:dyDescent="0.25">
      <c r="A56" s="160" t="s">
        <v>152</v>
      </c>
      <c r="B56" s="115" t="s">
        <v>282</v>
      </c>
      <c r="C56" s="115"/>
      <c r="D56" s="59" t="s">
        <v>283</v>
      </c>
      <c r="E56" s="59">
        <v>9</v>
      </c>
      <c r="F56" s="59">
        <v>2008</v>
      </c>
      <c r="G56" s="61" t="s">
        <v>48</v>
      </c>
      <c r="H56" s="59">
        <v>2017</v>
      </c>
      <c r="I56" s="59" t="s">
        <v>284</v>
      </c>
      <c r="J56" s="59">
        <v>70</v>
      </c>
      <c r="K56" s="59"/>
      <c r="L56" s="59">
        <v>30</v>
      </c>
      <c r="M56" s="59"/>
      <c r="N56" s="59"/>
      <c r="O56" s="59"/>
      <c r="P56" s="59"/>
      <c r="Q56" s="59"/>
      <c r="R56" s="59"/>
      <c r="S56" s="59"/>
      <c r="T56" s="59"/>
      <c r="U56" s="59"/>
      <c r="V56" s="59"/>
      <c r="W56" s="43" t="str">
        <f>'WQ Benefit Calculation'!I92</f>
        <v>N/A</v>
      </c>
      <c r="X56" s="92" t="str">
        <f>'Hydro Benefit Calculation'!G99</f>
        <v>N/A</v>
      </c>
      <c r="Y56" s="60" t="str">
        <f>IF('Hydro Benefit Calculation'!D99=0, "N/A", 'Hydro Benefit Calculation'!D99)</f>
        <v>N/A</v>
      </c>
      <c r="Z56" s="21" t="str">
        <f>IF('Retrofit Incentive Table'!B103*'WQ Benefit Calculation'!C92=0, "N/A", 'Retrofit Incentive Table'!B103*'WQ Benefit Calculation'!C92)</f>
        <v>N/A</v>
      </c>
      <c r="AA56" s="67" t="s">
        <v>157</v>
      </c>
      <c r="AB56" s="59" t="s">
        <v>41</v>
      </c>
      <c r="AC56" s="67" t="s">
        <v>285</v>
      </c>
      <c r="AD56" s="61" t="s">
        <v>232</v>
      </c>
      <c r="AE56" s="140" t="s">
        <v>286</v>
      </c>
      <c r="AF56" s="68"/>
      <c r="AG56" s="68"/>
    </row>
    <row r="57" spans="1:33" ht="30" hidden="1" customHeight="1" x14ac:dyDescent="0.25">
      <c r="A57" s="160" t="s">
        <v>152</v>
      </c>
      <c r="B57" s="115" t="s">
        <v>287</v>
      </c>
      <c r="C57" s="115"/>
      <c r="D57" s="59" t="s">
        <v>283</v>
      </c>
      <c r="E57" s="59">
        <v>9</v>
      </c>
      <c r="F57" s="59">
        <v>2009</v>
      </c>
      <c r="G57" s="61" t="s">
        <v>77</v>
      </c>
      <c r="H57" s="59">
        <v>2019</v>
      </c>
      <c r="I57" s="59" t="s">
        <v>288</v>
      </c>
      <c r="J57" s="59"/>
      <c r="K57" s="59"/>
      <c r="L57" s="59"/>
      <c r="M57" s="59"/>
      <c r="N57" s="59"/>
      <c r="O57" s="59"/>
      <c r="P57" s="59"/>
      <c r="Q57" s="59"/>
      <c r="R57" s="59"/>
      <c r="S57" s="59"/>
      <c r="T57" s="59"/>
      <c r="U57" s="59"/>
      <c r="V57" s="59"/>
      <c r="W57" s="43" t="str">
        <f>'WQ Benefit Calculation'!I93</f>
        <v>N/A</v>
      </c>
      <c r="X57" s="92" t="str">
        <f>'Hydro Benefit Calculation'!G100</f>
        <v>N/A</v>
      </c>
      <c r="Y57" s="60" t="str">
        <f>IF('Hydro Benefit Calculation'!D100=0, "N/A", 'Hydro Benefit Calculation'!D100)</f>
        <v>N/A</v>
      </c>
      <c r="Z57" s="21" t="str">
        <f>IF('Retrofit Incentive Table'!B104*'WQ Benefit Calculation'!C93=0, "N/A", 'Retrofit Incentive Table'!B104*'WQ Benefit Calculation'!C93)</f>
        <v>N/A</v>
      </c>
      <c r="AA57" s="67" t="s">
        <v>157</v>
      </c>
      <c r="AB57" s="59" t="s">
        <v>41</v>
      </c>
      <c r="AC57" s="67" t="s">
        <v>289</v>
      </c>
      <c r="AD57" s="61" t="s">
        <v>232</v>
      </c>
      <c r="AE57" s="140" t="s">
        <v>290</v>
      </c>
      <c r="AF57" s="68"/>
      <c r="AG57" s="68"/>
    </row>
    <row r="58" spans="1:33" s="44" customFormat="1" ht="78.75" hidden="1" x14ac:dyDescent="0.25">
      <c r="A58" s="160" t="s">
        <v>152</v>
      </c>
      <c r="B58" s="115" t="s">
        <v>291</v>
      </c>
      <c r="C58" s="115"/>
      <c r="D58" s="59" t="s">
        <v>167</v>
      </c>
      <c r="E58" s="59">
        <v>9</v>
      </c>
      <c r="F58" s="59">
        <v>2007</v>
      </c>
      <c r="G58" s="61" t="s">
        <v>48</v>
      </c>
      <c r="H58" s="59">
        <v>2015</v>
      </c>
      <c r="I58" s="59" t="s">
        <v>292</v>
      </c>
      <c r="J58" s="59"/>
      <c r="K58" s="59"/>
      <c r="L58" s="59"/>
      <c r="M58" s="59"/>
      <c r="N58" s="59"/>
      <c r="O58" s="59"/>
      <c r="P58" s="59"/>
      <c r="Q58" s="59"/>
      <c r="R58" s="59"/>
      <c r="S58" s="59"/>
      <c r="T58" s="59"/>
      <c r="U58" s="59"/>
      <c r="V58" s="59"/>
      <c r="W58" s="43" t="str">
        <f>'WQ Benefit Calculation'!I94</f>
        <v>N/A</v>
      </c>
      <c r="X58" s="92" t="str">
        <f>'Hydro Benefit Calculation'!G101</f>
        <v>N/A</v>
      </c>
      <c r="Y58" s="60" t="str">
        <f>IF('Hydro Benefit Calculation'!D101=0, "N/A", 'Hydro Benefit Calculation'!D101)</f>
        <v>N/A</v>
      </c>
      <c r="Z58" s="21" t="str">
        <f>IF('Retrofit Incentive Table'!B105*'WQ Benefit Calculation'!C94=0, "N/A", 'Retrofit Incentive Table'!B105*'WQ Benefit Calculation'!C94)</f>
        <v>N/A</v>
      </c>
      <c r="AA58" s="67" t="s">
        <v>157</v>
      </c>
      <c r="AB58" s="59" t="s">
        <v>41</v>
      </c>
      <c r="AC58" s="67" t="s">
        <v>293</v>
      </c>
      <c r="AD58" s="61" t="s">
        <v>86</v>
      </c>
      <c r="AE58" s="140" t="s">
        <v>294</v>
      </c>
    </row>
    <row r="59" spans="1:33" ht="45.75" hidden="1" customHeight="1" x14ac:dyDescent="0.25">
      <c r="A59" s="160" t="s">
        <v>152</v>
      </c>
      <c r="B59" s="115" t="s">
        <v>295</v>
      </c>
      <c r="C59" s="115"/>
      <c r="D59" s="59" t="s">
        <v>296</v>
      </c>
      <c r="E59" s="59">
        <v>9</v>
      </c>
      <c r="F59" s="59">
        <v>2013</v>
      </c>
      <c r="G59" s="61" t="s">
        <v>48</v>
      </c>
      <c r="H59" s="59"/>
      <c r="I59" s="59" t="s">
        <v>297</v>
      </c>
      <c r="J59" s="59"/>
      <c r="K59" s="59"/>
      <c r="L59" s="59"/>
      <c r="M59" s="59"/>
      <c r="N59" s="59"/>
      <c r="O59" s="59"/>
      <c r="P59" s="59"/>
      <c r="Q59" s="59"/>
      <c r="R59" s="59"/>
      <c r="S59" s="59"/>
      <c r="T59" s="59"/>
      <c r="U59" s="59"/>
      <c r="V59" s="59"/>
      <c r="W59" s="43" t="str">
        <f>'WQ Benefit Calculation'!I96</f>
        <v>N/A</v>
      </c>
      <c r="X59" s="92" t="str">
        <f>'Hydro Benefit Calculation'!G103</f>
        <v>N/A</v>
      </c>
      <c r="Y59" s="60" t="str">
        <f>IF('Hydro Benefit Calculation'!D103=0, "N/A", 'Hydro Benefit Calculation'!D103)</f>
        <v>N/A</v>
      </c>
      <c r="Z59" s="21" t="str">
        <f>IF('Retrofit Incentive Table'!B107*'WQ Benefit Calculation'!C96=0, "N/A", 'Retrofit Incentive Table'!B107*'WQ Benefit Calculation'!C96)</f>
        <v>N/A</v>
      </c>
      <c r="AA59" s="67" t="s">
        <v>157</v>
      </c>
      <c r="AB59" s="59" t="s">
        <v>41</v>
      </c>
      <c r="AC59" s="67" t="s">
        <v>298</v>
      </c>
      <c r="AD59" s="61" t="s">
        <v>86</v>
      </c>
      <c r="AE59" s="140" t="s">
        <v>299</v>
      </c>
      <c r="AF59" s="68"/>
      <c r="AG59" s="68"/>
    </row>
    <row r="60" spans="1:33" ht="30" hidden="1" customHeight="1" x14ac:dyDescent="0.25">
      <c r="A60" s="160" t="s">
        <v>152</v>
      </c>
      <c r="B60" s="115" t="s">
        <v>300</v>
      </c>
      <c r="C60" s="115"/>
      <c r="D60" s="59" t="s">
        <v>167</v>
      </c>
      <c r="E60" s="59">
        <v>9</v>
      </c>
      <c r="F60" s="59"/>
      <c r="G60" s="61" t="s">
        <v>77</v>
      </c>
      <c r="H60" s="59"/>
      <c r="I60" s="59" t="s">
        <v>301</v>
      </c>
      <c r="J60" s="59"/>
      <c r="K60" s="59"/>
      <c r="L60" s="59"/>
      <c r="M60" s="59"/>
      <c r="N60" s="59"/>
      <c r="O60" s="59"/>
      <c r="P60" s="59"/>
      <c r="Q60" s="59"/>
      <c r="R60" s="59"/>
      <c r="S60" s="59"/>
      <c r="T60" s="59"/>
      <c r="U60" s="59"/>
      <c r="V60" s="59"/>
      <c r="W60" s="43" t="str">
        <f>'WQ Benefit Calculation'!I97</f>
        <v>N/A</v>
      </c>
      <c r="X60" s="92" t="str">
        <f>'Hydro Benefit Calculation'!G104</f>
        <v>N/A</v>
      </c>
      <c r="Y60" s="60" t="str">
        <f>IF('Hydro Benefit Calculation'!D104=0, "N/A", 'Hydro Benefit Calculation'!D104)</f>
        <v>N/A</v>
      </c>
      <c r="Z60" s="21" t="str">
        <f>IF('Retrofit Incentive Table'!B108*'WQ Benefit Calculation'!C97=0, "N/A", 'Retrofit Incentive Table'!B108*'WQ Benefit Calculation'!C97)</f>
        <v>N/A</v>
      </c>
      <c r="AA60" s="67" t="s">
        <v>157</v>
      </c>
      <c r="AB60" s="59" t="s">
        <v>41</v>
      </c>
      <c r="AC60" s="67" t="s">
        <v>302</v>
      </c>
      <c r="AD60" s="61" t="s">
        <v>86</v>
      </c>
      <c r="AE60" s="140" t="s">
        <v>303</v>
      </c>
      <c r="AF60" s="68"/>
      <c r="AG60" s="68"/>
    </row>
    <row r="61" spans="1:33" ht="30" hidden="1" customHeight="1" x14ac:dyDescent="0.25">
      <c r="A61" s="160" t="s">
        <v>152</v>
      </c>
      <c r="B61" s="115" t="s">
        <v>304</v>
      </c>
      <c r="C61" s="115"/>
      <c r="D61" s="59" t="s">
        <v>167</v>
      </c>
      <c r="E61" s="59">
        <v>9</v>
      </c>
      <c r="F61" s="59">
        <v>2008</v>
      </c>
      <c r="G61" s="61" t="s">
        <v>155</v>
      </c>
      <c r="H61" s="59"/>
      <c r="I61" s="59" t="s">
        <v>305</v>
      </c>
      <c r="J61" s="59"/>
      <c r="K61" s="59"/>
      <c r="L61" s="59"/>
      <c r="M61" s="59"/>
      <c r="N61" s="59"/>
      <c r="O61" s="59"/>
      <c r="P61" s="59"/>
      <c r="Q61" s="59"/>
      <c r="R61" s="59"/>
      <c r="S61" s="59"/>
      <c r="T61" s="59"/>
      <c r="U61" s="59"/>
      <c r="V61" s="59"/>
      <c r="W61" s="43" t="str">
        <f>'WQ Benefit Calculation'!I98</f>
        <v>N/A</v>
      </c>
      <c r="X61" s="92" t="str">
        <f>'Hydro Benefit Calculation'!G105</f>
        <v>N/A</v>
      </c>
      <c r="Y61" s="60" t="str">
        <f>IF('Hydro Benefit Calculation'!D105=0, "N/A", 'Hydro Benefit Calculation'!D105)</f>
        <v>N/A</v>
      </c>
      <c r="Z61" s="21" t="str">
        <f>IF('Retrofit Incentive Table'!B109*'WQ Benefit Calculation'!C98=0, "N/A", 'Retrofit Incentive Table'!B109*'WQ Benefit Calculation'!C98)</f>
        <v>N/A</v>
      </c>
      <c r="AA61" s="67" t="s">
        <v>157</v>
      </c>
      <c r="AB61" s="59" t="s">
        <v>41</v>
      </c>
      <c r="AC61" s="67" t="s">
        <v>306</v>
      </c>
      <c r="AD61" s="61" t="s">
        <v>86</v>
      </c>
      <c r="AE61" s="140" t="s">
        <v>307</v>
      </c>
      <c r="AF61" s="68"/>
      <c r="AG61" s="68"/>
    </row>
    <row r="62" spans="1:33" ht="30" hidden="1" customHeight="1" x14ac:dyDescent="0.25">
      <c r="A62" s="160" t="s">
        <v>152</v>
      </c>
      <c r="B62" s="115" t="s">
        <v>308</v>
      </c>
      <c r="C62" s="115"/>
      <c r="D62" s="59" t="s">
        <v>167</v>
      </c>
      <c r="E62" s="59">
        <v>9</v>
      </c>
      <c r="F62" s="59">
        <v>2013</v>
      </c>
      <c r="G62" s="61" t="s">
        <v>77</v>
      </c>
      <c r="H62" s="59">
        <v>2016</v>
      </c>
      <c r="I62" s="59" t="s">
        <v>179</v>
      </c>
      <c r="J62" s="59"/>
      <c r="K62" s="59"/>
      <c r="L62" s="59"/>
      <c r="M62" s="59"/>
      <c r="N62" s="59"/>
      <c r="O62" s="59"/>
      <c r="P62" s="59"/>
      <c r="Q62" s="59"/>
      <c r="R62" s="59"/>
      <c r="S62" s="59"/>
      <c r="T62" s="59"/>
      <c r="U62" s="59"/>
      <c r="V62" s="59"/>
      <c r="W62" s="43" t="str">
        <f>'WQ Benefit Calculation'!I99</f>
        <v>N/A</v>
      </c>
      <c r="X62" s="92" t="str">
        <f>'Hydro Benefit Calculation'!G106</f>
        <v>N/A</v>
      </c>
      <c r="Y62" s="60" t="str">
        <f>IF('Hydro Benefit Calculation'!D106=0, "N/A", 'Hydro Benefit Calculation'!D106)</f>
        <v>N/A</v>
      </c>
      <c r="Z62" s="21" t="str">
        <f>IF('Retrofit Incentive Table'!B110*'WQ Benefit Calculation'!C99=0, "N/A", 'Retrofit Incentive Table'!B110*'WQ Benefit Calculation'!C99)</f>
        <v>N/A</v>
      </c>
      <c r="AA62" s="67" t="s">
        <v>157</v>
      </c>
      <c r="AB62" s="59" t="s">
        <v>41</v>
      </c>
      <c r="AC62" s="67" t="s">
        <v>309</v>
      </c>
      <c r="AD62" s="61" t="s">
        <v>86</v>
      </c>
      <c r="AE62" s="140" t="s">
        <v>310</v>
      </c>
      <c r="AF62" s="68"/>
      <c r="AG62" s="68"/>
    </row>
    <row r="63" spans="1:33" ht="30" hidden="1" customHeight="1" x14ac:dyDescent="0.25">
      <c r="A63" s="160" t="s">
        <v>152</v>
      </c>
      <c r="B63" s="115" t="s">
        <v>311</v>
      </c>
      <c r="C63" s="115"/>
      <c r="D63" s="59" t="s">
        <v>167</v>
      </c>
      <c r="E63" s="59">
        <v>9</v>
      </c>
      <c r="F63" s="59"/>
      <c r="G63" s="61" t="s">
        <v>77</v>
      </c>
      <c r="H63" s="59"/>
      <c r="I63" s="59" t="s">
        <v>312</v>
      </c>
      <c r="J63" s="59"/>
      <c r="K63" s="59"/>
      <c r="L63" s="59"/>
      <c r="M63" s="59"/>
      <c r="N63" s="59"/>
      <c r="O63" s="59"/>
      <c r="P63" s="59"/>
      <c r="Q63" s="59"/>
      <c r="R63" s="59"/>
      <c r="S63" s="59"/>
      <c r="T63" s="59"/>
      <c r="U63" s="59"/>
      <c r="V63" s="59"/>
      <c r="W63" s="43" t="str">
        <f>'WQ Benefit Calculation'!I100</f>
        <v>N/A</v>
      </c>
      <c r="X63" s="92" t="str">
        <f>'Hydro Benefit Calculation'!G107</f>
        <v>N/A</v>
      </c>
      <c r="Y63" s="60" t="str">
        <f>IF('Hydro Benefit Calculation'!D107=0, "N/A", 'Hydro Benefit Calculation'!D107)</f>
        <v>N/A</v>
      </c>
      <c r="Z63" s="21" t="str">
        <f>IF('Retrofit Incentive Table'!B111*'WQ Benefit Calculation'!C100=0, "N/A", 'Retrofit Incentive Table'!B111*'WQ Benefit Calculation'!C100)</f>
        <v>N/A</v>
      </c>
      <c r="AA63" s="67" t="s">
        <v>157</v>
      </c>
      <c r="AB63" s="59" t="s">
        <v>41</v>
      </c>
      <c r="AC63" s="67" t="s">
        <v>313</v>
      </c>
      <c r="AD63" s="61" t="s">
        <v>86</v>
      </c>
      <c r="AE63" s="140" t="s">
        <v>314</v>
      </c>
      <c r="AF63" s="68"/>
      <c r="AG63" s="68"/>
    </row>
    <row r="64" spans="1:33" ht="30" hidden="1" customHeight="1" x14ac:dyDescent="0.25">
      <c r="A64" s="160" t="s">
        <v>152</v>
      </c>
      <c r="B64" s="115" t="s">
        <v>315</v>
      </c>
      <c r="C64" s="115"/>
      <c r="D64" s="59" t="s">
        <v>167</v>
      </c>
      <c r="E64" s="59">
        <v>9</v>
      </c>
      <c r="F64" s="59"/>
      <c r="G64" s="61" t="s">
        <v>77</v>
      </c>
      <c r="H64" s="59"/>
      <c r="I64" s="59" t="s">
        <v>316</v>
      </c>
      <c r="J64" s="59"/>
      <c r="K64" s="59"/>
      <c r="L64" s="59"/>
      <c r="M64" s="59"/>
      <c r="N64" s="59"/>
      <c r="O64" s="59"/>
      <c r="P64" s="59"/>
      <c r="Q64" s="59"/>
      <c r="R64" s="59"/>
      <c r="S64" s="59"/>
      <c r="T64" s="59"/>
      <c r="U64" s="59"/>
      <c r="V64" s="59"/>
      <c r="W64" s="43" t="str">
        <f>'WQ Benefit Calculation'!I101</f>
        <v>N/A</v>
      </c>
      <c r="X64" s="92" t="str">
        <f>'Hydro Benefit Calculation'!G108</f>
        <v>N/A</v>
      </c>
      <c r="Y64" s="60" t="str">
        <f>IF('Hydro Benefit Calculation'!D108=0, "N/A", 'Hydro Benefit Calculation'!D108)</f>
        <v>N/A</v>
      </c>
      <c r="Z64" s="21" t="str">
        <f>IF('Retrofit Incentive Table'!B112*'WQ Benefit Calculation'!C101=0, "N/A", 'Retrofit Incentive Table'!B112*'WQ Benefit Calculation'!C101)</f>
        <v>N/A</v>
      </c>
      <c r="AA64" s="67" t="s">
        <v>157</v>
      </c>
      <c r="AB64" s="59" t="s">
        <v>41</v>
      </c>
      <c r="AC64" s="67" t="s">
        <v>317</v>
      </c>
      <c r="AD64" s="61" t="s">
        <v>86</v>
      </c>
      <c r="AE64" s="140" t="s">
        <v>318</v>
      </c>
      <c r="AF64" s="68"/>
      <c r="AG64" s="68"/>
    </row>
    <row r="65" spans="1:33" ht="30" hidden="1" customHeight="1" x14ac:dyDescent="0.25">
      <c r="A65" s="160" t="s">
        <v>152</v>
      </c>
      <c r="B65" s="115" t="s">
        <v>319</v>
      </c>
      <c r="C65" s="115"/>
      <c r="D65" s="59" t="s">
        <v>154</v>
      </c>
      <c r="E65" s="59">
        <v>9</v>
      </c>
      <c r="F65" s="59">
        <v>2008</v>
      </c>
      <c r="G65" s="61" t="s">
        <v>155</v>
      </c>
      <c r="H65" s="59"/>
      <c r="I65" s="59" t="s">
        <v>320</v>
      </c>
      <c r="J65" s="59">
        <v>100</v>
      </c>
      <c r="K65" s="59"/>
      <c r="L65" s="59"/>
      <c r="M65" s="59"/>
      <c r="N65" s="59"/>
      <c r="O65" s="59"/>
      <c r="P65" s="59"/>
      <c r="Q65" s="59"/>
      <c r="R65" s="59"/>
      <c r="S65" s="59"/>
      <c r="T65" s="59"/>
      <c r="U65" s="59"/>
      <c r="V65" s="59"/>
      <c r="W65" s="43" t="str">
        <f>'WQ Benefit Calculation'!I103</f>
        <v>N/A</v>
      </c>
      <c r="X65" s="92" t="str">
        <f>'Hydro Benefit Calculation'!G110</f>
        <v>N/A</v>
      </c>
      <c r="Y65" s="60" t="str">
        <f>IF('Hydro Benefit Calculation'!D110=0, "N/A", 'Hydro Benefit Calculation'!D110)</f>
        <v>N/A</v>
      </c>
      <c r="Z65" s="21" t="str">
        <f>IF('Retrofit Incentive Table'!B114*'WQ Benefit Calculation'!C103=0, "N/A", 'Retrofit Incentive Table'!B114*'WQ Benefit Calculation'!C103)</f>
        <v>N/A</v>
      </c>
      <c r="AA65" s="67" t="s">
        <v>157</v>
      </c>
      <c r="AB65" s="59" t="s">
        <v>41</v>
      </c>
      <c r="AC65" s="67" t="s">
        <v>321</v>
      </c>
      <c r="AD65" s="61" t="s">
        <v>251</v>
      </c>
      <c r="AE65" s="140" t="s">
        <v>322</v>
      </c>
      <c r="AF65" s="68"/>
      <c r="AG65" s="68"/>
    </row>
    <row r="66" spans="1:33" ht="30" hidden="1" customHeight="1" x14ac:dyDescent="0.25">
      <c r="A66" s="160" t="s">
        <v>152</v>
      </c>
      <c r="B66" s="115" t="s">
        <v>323</v>
      </c>
      <c r="C66" s="115"/>
      <c r="D66" s="59" t="s">
        <v>154</v>
      </c>
      <c r="E66" s="59">
        <v>9</v>
      </c>
      <c r="F66" s="59">
        <v>2008</v>
      </c>
      <c r="G66" s="61" t="s">
        <v>155</v>
      </c>
      <c r="H66" s="59"/>
      <c r="I66" s="59" t="s">
        <v>324</v>
      </c>
      <c r="J66" s="59">
        <v>100</v>
      </c>
      <c r="K66" s="59"/>
      <c r="L66" s="59"/>
      <c r="M66" s="59"/>
      <c r="N66" s="59"/>
      <c r="O66" s="59"/>
      <c r="P66" s="59"/>
      <c r="Q66" s="59"/>
      <c r="R66" s="59"/>
      <c r="S66" s="59"/>
      <c r="T66" s="59"/>
      <c r="U66" s="59"/>
      <c r="V66" s="59"/>
      <c r="W66" s="43" t="str">
        <f>'WQ Benefit Calculation'!I104</f>
        <v>N/A</v>
      </c>
      <c r="X66" s="92" t="str">
        <f>'Hydro Benefit Calculation'!G111</f>
        <v>N/A</v>
      </c>
      <c r="Y66" s="60" t="str">
        <f>IF('Hydro Benefit Calculation'!D111=0, "N/A", 'Hydro Benefit Calculation'!D111)</f>
        <v>N/A</v>
      </c>
      <c r="Z66" s="21" t="str">
        <f>IF('Retrofit Incentive Table'!B115*'WQ Benefit Calculation'!C104=0, "N/A", 'Retrofit Incentive Table'!B115*'WQ Benefit Calculation'!C104)</f>
        <v>N/A</v>
      </c>
      <c r="AA66" s="67" t="s">
        <v>157</v>
      </c>
      <c r="AB66" s="59" t="s">
        <v>41</v>
      </c>
      <c r="AC66" s="67" t="s">
        <v>325</v>
      </c>
      <c r="AD66" s="61" t="s">
        <v>326</v>
      </c>
      <c r="AE66" s="140" t="s">
        <v>327</v>
      </c>
      <c r="AF66" s="68"/>
      <c r="AG66" s="68"/>
    </row>
    <row r="67" spans="1:33" ht="31.5" hidden="1" x14ac:dyDescent="0.25">
      <c r="A67" s="156" t="s">
        <v>45</v>
      </c>
      <c r="B67" s="115" t="s">
        <v>328</v>
      </c>
      <c r="C67" s="115"/>
      <c r="D67" s="58" t="s">
        <v>83</v>
      </c>
      <c r="E67" s="59">
        <v>11</v>
      </c>
      <c r="F67" s="59">
        <v>2013</v>
      </c>
      <c r="G67" s="52" t="s">
        <v>77</v>
      </c>
      <c r="H67" s="59">
        <v>2014</v>
      </c>
      <c r="I67" s="59" t="s">
        <v>113</v>
      </c>
      <c r="J67" s="59">
        <v>100</v>
      </c>
      <c r="K67" s="49"/>
      <c r="L67" s="49"/>
      <c r="M67" s="49"/>
      <c r="N67" s="49"/>
      <c r="O67" s="49"/>
      <c r="P67" s="49"/>
      <c r="Q67" s="49"/>
      <c r="R67" s="49"/>
      <c r="S67" s="49"/>
      <c r="T67" s="49"/>
      <c r="U67" s="49"/>
      <c r="V67" s="49"/>
      <c r="W67" s="43" t="str">
        <f>'WQ Benefit Calculation'!I49</f>
        <v>N/A</v>
      </c>
      <c r="X67" s="92" t="str">
        <f>'Hydro Benefit Calculation'!G56</f>
        <v>N/A</v>
      </c>
      <c r="Y67" s="60" t="str">
        <f>IF('Hydro Benefit Calculation'!D56=0, "N/A", 'Hydro Benefit Calculation'!D56)</f>
        <v>N/A</v>
      </c>
      <c r="Z67" s="21">
        <f>IF('Retrofit Incentive Table'!B60*'WQ Benefit Calculation'!C49=0, "N/A", 'Retrofit Incentive Table'!B60*'WQ Benefit Calculation'!C49)</f>
        <v>0.25</v>
      </c>
      <c r="AA67" s="67" t="s">
        <v>50</v>
      </c>
      <c r="AB67" s="49" t="s">
        <v>41</v>
      </c>
      <c r="AC67" s="67" t="s">
        <v>329</v>
      </c>
      <c r="AD67" s="61" t="s">
        <v>86</v>
      </c>
      <c r="AE67" s="140" t="s">
        <v>330</v>
      </c>
      <c r="AF67" s="68"/>
      <c r="AG67" s="68"/>
    </row>
    <row r="68" spans="1:33" ht="30" hidden="1" customHeight="1" x14ac:dyDescent="0.25">
      <c r="A68" s="156" t="s">
        <v>45</v>
      </c>
      <c r="B68" s="115" t="s">
        <v>331</v>
      </c>
      <c r="C68" s="115"/>
      <c r="D68" s="58" t="s">
        <v>83</v>
      </c>
      <c r="E68" s="59">
        <v>11</v>
      </c>
      <c r="F68" s="59">
        <v>2014</v>
      </c>
      <c r="G68" s="52" t="s">
        <v>48</v>
      </c>
      <c r="H68" s="59">
        <v>2014</v>
      </c>
      <c r="I68" s="59" t="s">
        <v>89</v>
      </c>
      <c r="J68" s="59">
        <v>100</v>
      </c>
      <c r="K68" s="59"/>
      <c r="L68" s="59"/>
      <c r="M68" s="59"/>
      <c r="N68" s="59"/>
      <c r="O68" s="59"/>
      <c r="P68" s="59"/>
      <c r="Q68" s="59"/>
      <c r="R68" s="59"/>
      <c r="S68" s="59"/>
      <c r="T68" s="59"/>
      <c r="U68" s="59"/>
      <c r="V68" s="59"/>
      <c r="W68" s="43" t="str">
        <f>'WQ Benefit Calculation'!I52</f>
        <v>N/A</v>
      </c>
      <c r="X68" s="92" t="str">
        <f>'Hydro Benefit Calculation'!G59</f>
        <v>N/A</v>
      </c>
      <c r="Y68" s="60" t="str">
        <f>IF('Hydro Benefit Calculation'!D59=0, "N/A", 'Hydro Benefit Calculation'!D59)</f>
        <v>N/A</v>
      </c>
      <c r="Z68" s="21">
        <f>IF('Retrofit Incentive Table'!B63*'WQ Benefit Calculation'!C52=0, "N/A", 'Retrofit Incentive Table'!B63*'WQ Benefit Calculation'!C52)</f>
        <v>0.25</v>
      </c>
      <c r="AA68" s="67" t="s">
        <v>50</v>
      </c>
      <c r="AB68" s="49" t="s">
        <v>41</v>
      </c>
      <c r="AC68" s="94" t="s">
        <v>332</v>
      </c>
      <c r="AD68" s="61" t="s">
        <v>142</v>
      </c>
      <c r="AE68" s="140" t="s">
        <v>333</v>
      </c>
      <c r="AF68" s="68"/>
      <c r="AG68" s="68"/>
    </row>
    <row r="69" spans="1:33" ht="31.5" hidden="1" x14ac:dyDescent="0.25">
      <c r="A69" s="156" t="s">
        <v>45</v>
      </c>
      <c r="B69" s="115" t="s">
        <v>334</v>
      </c>
      <c r="C69" s="115"/>
      <c r="D69" s="58" t="s">
        <v>83</v>
      </c>
      <c r="E69" s="59">
        <v>11</v>
      </c>
      <c r="F69" s="59">
        <v>2013</v>
      </c>
      <c r="G69" s="52" t="s">
        <v>38</v>
      </c>
      <c r="H69" s="59">
        <v>2013</v>
      </c>
      <c r="I69" s="59" t="s">
        <v>335</v>
      </c>
      <c r="J69" s="59">
        <v>100</v>
      </c>
      <c r="K69" s="49"/>
      <c r="L69" s="49"/>
      <c r="M69" s="49"/>
      <c r="N69" s="49"/>
      <c r="O69" s="49"/>
      <c r="P69" s="49"/>
      <c r="Q69" s="49"/>
      <c r="R69" s="49"/>
      <c r="S69" s="49"/>
      <c r="T69" s="49"/>
      <c r="U69" s="49"/>
      <c r="V69" s="49"/>
      <c r="W69" s="43" t="str">
        <f>'WQ Benefit Calculation'!I43</f>
        <v>N/A</v>
      </c>
      <c r="X69" s="92" t="str">
        <f>'Hydro Benefit Calculation'!G50</f>
        <v>N/A</v>
      </c>
      <c r="Y69" s="60" t="str">
        <f>IF('Hydro Benefit Calculation'!D50=0, "N/A", 'Hydro Benefit Calculation'!D50)</f>
        <v>N/A</v>
      </c>
      <c r="Z69" s="21">
        <f>IF('Retrofit Incentive Table'!B54*'WQ Benefit Calculation'!C43=0, "N/A", 'Retrofit Incentive Table'!B54*'WQ Benefit Calculation'!C43)</f>
        <v>0.25</v>
      </c>
      <c r="AA69" s="67" t="s">
        <v>50</v>
      </c>
      <c r="AB69" s="49" t="s">
        <v>41</v>
      </c>
      <c r="AC69" s="67" t="s">
        <v>336</v>
      </c>
      <c r="AD69" s="61" t="s">
        <v>175</v>
      </c>
      <c r="AE69" s="140" t="s">
        <v>330</v>
      </c>
      <c r="AF69" s="68"/>
      <c r="AG69" s="68"/>
    </row>
    <row r="70" spans="1:33" ht="31.5" hidden="1" x14ac:dyDescent="0.25">
      <c r="A70" s="156" t="s">
        <v>45</v>
      </c>
      <c r="B70" s="115" t="s">
        <v>337</v>
      </c>
      <c r="C70" s="115"/>
      <c r="D70" s="58" t="s">
        <v>83</v>
      </c>
      <c r="E70" s="59">
        <v>11</v>
      </c>
      <c r="F70" s="59">
        <v>2013</v>
      </c>
      <c r="G70" s="52" t="s">
        <v>38</v>
      </c>
      <c r="H70" s="59">
        <v>2013</v>
      </c>
      <c r="I70" s="59" t="s">
        <v>338</v>
      </c>
      <c r="J70" s="59">
        <v>100</v>
      </c>
      <c r="K70" s="49"/>
      <c r="L70" s="49"/>
      <c r="M70" s="49"/>
      <c r="N70" s="49"/>
      <c r="O70" s="49"/>
      <c r="P70" s="49"/>
      <c r="Q70" s="49"/>
      <c r="R70" s="49"/>
      <c r="S70" s="49"/>
      <c r="T70" s="49"/>
      <c r="U70" s="49"/>
      <c r="V70" s="49"/>
      <c r="W70" s="43" t="str">
        <f>'WQ Benefit Calculation'!I46</f>
        <v>N/A</v>
      </c>
      <c r="X70" s="92" t="str">
        <f>'Hydro Benefit Calculation'!G53</f>
        <v>N/A</v>
      </c>
      <c r="Y70" s="60" t="str">
        <f>IF('Hydro Benefit Calculation'!D53=0, "N/A", 'Hydro Benefit Calculation'!D53)</f>
        <v>N/A</v>
      </c>
      <c r="Z70" s="21">
        <f>IF('Retrofit Incentive Table'!B57*'WQ Benefit Calculation'!C46=0, "N/A", 'Retrofit Incentive Table'!B57*'WQ Benefit Calculation'!C46)</f>
        <v>0.25</v>
      </c>
      <c r="AA70" s="67" t="s">
        <v>50</v>
      </c>
      <c r="AB70" s="49" t="s">
        <v>41</v>
      </c>
      <c r="AC70" s="67" t="s">
        <v>339</v>
      </c>
      <c r="AD70" s="61" t="s">
        <v>340</v>
      </c>
      <c r="AE70" s="140" t="s">
        <v>330</v>
      </c>
      <c r="AF70" s="68"/>
      <c r="AG70" s="68"/>
    </row>
    <row r="71" spans="1:33" ht="31.5" hidden="1" x14ac:dyDescent="0.25">
      <c r="A71" s="156" t="s">
        <v>45</v>
      </c>
      <c r="B71" s="115" t="s">
        <v>341</v>
      </c>
      <c r="C71" s="115"/>
      <c r="D71" s="58" t="s">
        <v>83</v>
      </c>
      <c r="E71" s="59">
        <v>11</v>
      </c>
      <c r="F71" s="59">
        <v>2013</v>
      </c>
      <c r="G71" s="52" t="s">
        <v>38</v>
      </c>
      <c r="H71" s="59">
        <v>2013</v>
      </c>
      <c r="I71" s="59" t="s">
        <v>342</v>
      </c>
      <c r="J71" s="59">
        <v>100</v>
      </c>
      <c r="K71" s="49"/>
      <c r="L71" s="49"/>
      <c r="M71" s="49"/>
      <c r="N71" s="49"/>
      <c r="O71" s="49"/>
      <c r="P71" s="49"/>
      <c r="Q71" s="49"/>
      <c r="R71" s="49"/>
      <c r="S71" s="49"/>
      <c r="T71" s="49"/>
      <c r="U71" s="49"/>
      <c r="V71" s="49"/>
      <c r="W71" s="43" t="str">
        <f>'WQ Benefit Calculation'!I47</f>
        <v>N/A</v>
      </c>
      <c r="X71" s="92" t="str">
        <f>'Hydro Benefit Calculation'!G54</f>
        <v>N/A</v>
      </c>
      <c r="Y71" s="60" t="str">
        <f>IF('Hydro Benefit Calculation'!D54=0, "N/A", 'Hydro Benefit Calculation'!D54)</f>
        <v>N/A</v>
      </c>
      <c r="Z71" s="21">
        <f>IF('Retrofit Incentive Table'!B58*'WQ Benefit Calculation'!C47=0, "N/A", 'Retrofit Incentive Table'!B58*'WQ Benefit Calculation'!C47)</f>
        <v>0.25</v>
      </c>
      <c r="AA71" s="67" t="s">
        <v>50</v>
      </c>
      <c r="AB71" s="49" t="s">
        <v>41</v>
      </c>
      <c r="AC71" s="67" t="s">
        <v>343</v>
      </c>
      <c r="AD71" s="61" t="s">
        <v>344</v>
      </c>
      <c r="AE71" s="140" t="s">
        <v>330</v>
      </c>
      <c r="AF71" s="68"/>
      <c r="AG71" s="68"/>
    </row>
    <row r="72" spans="1:33" ht="31.5" hidden="1" x14ac:dyDescent="0.25">
      <c r="A72" s="156" t="s">
        <v>45</v>
      </c>
      <c r="B72" s="50" t="s">
        <v>345</v>
      </c>
      <c r="C72" s="50"/>
      <c r="D72" s="50" t="s">
        <v>83</v>
      </c>
      <c r="E72" s="49">
        <v>11</v>
      </c>
      <c r="F72" s="49">
        <v>2014</v>
      </c>
      <c r="G72" s="52" t="s">
        <v>48</v>
      </c>
      <c r="H72" s="49">
        <v>2014</v>
      </c>
      <c r="I72" s="51" t="s">
        <v>108</v>
      </c>
      <c r="J72" s="49">
        <v>100</v>
      </c>
      <c r="K72" s="49"/>
      <c r="L72" s="49"/>
      <c r="M72" s="49"/>
      <c r="N72" s="49"/>
      <c r="O72" s="49"/>
      <c r="P72" s="49"/>
      <c r="Q72" s="49"/>
      <c r="R72" s="49"/>
      <c r="S72" s="49"/>
      <c r="T72" s="49"/>
      <c r="U72" s="49"/>
      <c r="V72" s="49"/>
      <c r="W72" s="43" t="str">
        <f>'WQ Benefit Calculation'!I53</f>
        <v>N/A</v>
      </c>
      <c r="X72" s="92" t="str">
        <f>'Hydro Benefit Calculation'!G60</f>
        <v>N/A</v>
      </c>
      <c r="Y72" s="60" t="str">
        <f>IF('Hydro Benefit Calculation'!D60=0, "N/A", 'Hydro Benefit Calculation'!D60)</f>
        <v>N/A</v>
      </c>
      <c r="Z72" s="21">
        <f>IF('Retrofit Incentive Table'!B64*'WQ Benefit Calculation'!C53=0, "N/A", 'Retrofit Incentive Table'!B64*'WQ Benefit Calculation'!C53)</f>
        <v>0.25</v>
      </c>
      <c r="AA72" s="67" t="s">
        <v>50</v>
      </c>
      <c r="AB72" s="49" t="s">
        <v>41</v>
      </c>
      <c r="AC72" s="95" t="s">
        <v>346</v>
      </c>
      <c r="AD72" s="77" t="s">
        <v>175</v>
      </c>
      <c r="AE72" s="140" t="s">
        <v>330</v>
      </c>
      <c r="AF72" s="68"/>
      <c r="AG72" s="68"/>
    </row>
    <row r="73" spans="1:33" ht="30" hidden="1" customHeight="1" x14ac:dyDescent="0.25">
      <c r="A73" s="156" t="s">
        <v>45</v>
      </c>
      <c r="B73" s="50" t="s">
        <v>347</v>
      </c>
      <c r="C73" s="50"/>
      <c r="D73" s="50" t="s">
        <v>83</v>
      </c>
      <c r="E73" s="49">
        <v>11</v>
      </c>
      <c r="F73" s="49">
        <v>2014</v>
      </c>
      <c r="G73" s="52" t="s">
        <v>48</v>
      </c>
      <c r="H73" s="49">
        <v>2014</v>
      </c>
      <c r="I73" s="51" t="s">
        <v>316</v>
      </c>
      <c r="J73" s="49">
        <v>100</v>
      </c>
      <c r="K73" s="49"/>
      <c r="L73" s="49"/>
      <c r="M73" s="49"/>
      <c r="N73" s="49"/>
      <c r="O73" s="49"/>
      <c r="P73" s="49"/>
      <c r="Q73" s="49"/>
      <c r="R73" s="49"/>
      <c r="S73" s="49"/>
      <c r="T73" s="49"/>
      <c r="U73" s="49"/>
      <c r="V73" s="49"/>
      <c r="W73" s="43" t="str">
        <f>'WQ Benefit Calculation'!I55</f>
        <v>N/A</v>
      </c>
      <c r="X73" s="92" t="str">
        <f>'Hydro Benefit Calculation'!G62</f>
        <v>N/A</v>
      </c>
      <c r="Y73" s="60" t="str">
        <f>IF('Hydro Benefit Calculation'!D62=0, "N/A", 'Hydro Benefit Calculation'!D62)</f>
        <v>N/A</v>
      </c>
      <c r="Z73" s="21">
        <f>IF('Retrofit Incentive Table'!B66*'WQ Benefit Calculation'!C55=0, "N/A", 'Retrofit Incentive Table'!B66*'WQ Benefit Calculation'!C55)</f>
        <v>0.25</v>
      </c>
      <c r="AA73" s="67" t="s">
        <v>50</v>
      </c>
      <c r="AB73" s="49" t="s">
        <v>41</v>
      </c>
      <c r="AC73" s="48" t="s">
        <v>348</v>
      </c>
      <c r="AD73" s="52" t="s">
        <v>175</v>
      </c>
      <c r="AE73" s="140" t="s">
        <v>330</v>
      </c>
      <c r="AF73" s="68"/>
      <c r="AG73" s="68"/>
    </row>
    <row r="74" spans="1:33" ht="30" hidden="1" customHeight="1" x14ac:dyDescent="0.25">
      <c r="A74" s="156" t="s">
        <v>45</v>
      </c>
      <c r="B74" s="115" t="s">
        <v>349</v>
      </c>
      <c r="C74" s="115"/>
      <c r="D74" s="50" t="s">
        <v>83</v>
      </c>
      <c r="E74" s="59">
        <v>11</v>
      </c>
      <c r="F74" s="49">
        <v>2014</v>
      </c>
      <c r="G74" s="52" t="s">
        <v>48</v>
      </c>
      <c r="H74" s="49">
        <v>2014</v>
      </c>
      <c r="I74" s="59" t="s">
        <v>108</v>
      </c>
      <c r="J74" s="49">
        <v>100</v>
      </c>
      <c r="K74" s="49"/>
      <c r="L74" s="49"/>
      <c r="M74" s="49"/>
      <c r="N74" s="49"/>
      <c r="O74" s="49"/>
      <c r="P74" s="49"/>
      <c r="Q74" s="49"/>
      <c r="R74" s="49"/>
      <c r="S74" s="49"/>
      <c r="T74" s="49"/>
      <c r="U74" s="49"/>
      <c r="V74" s="49"/>
      <c r="W74" s="43" t="str">
        <f>'WQ Benefit Calculation'!I56</f>
        <v>N/A</v>
      </c>
      <c r="X74" s="92" t="str">
        <f>'Hydro Benefit Calculation'!G63</f>
        <v>N/A</v>
      </c>
      <c r="Y74" s="60" t="str">
        <f>IF('Hydro Benefit Calculation'!D63=0, "N/A", 'Hydro Benefit Calculation'!D63)</f>
        <v>N/A</v>
      </c>
      <c r="Z74" s="21">
        <f>IF('Retrofit Incentive Table'!B67*'WQ Benefit Calculation'!C56=0, "N/A", 'Retrofit Incentive Table'!B67*'WQ Benefit Calculation'!C56)</f>
        <v>0.25</v>
      </c>
      <c r="AA74" s="67" t="s">
        <v>50</v>
      </c>
      <c r="AB74" s="49" t="s">
        <v>41</v>
      </c>
      <c r="AC74" s="67" t="s">
        <v>350</v>
      </c>
      <c r="AD74" s="52" t="s">
        <v>175</v>
      </c>
      <c r="AE74" s="140" t="s">
        <v>330</v>
      </c>
      <c r="AF74" s="68"/>
      <c r="AG74" s="68"/>
    </row>
    <row r="75" spans="1:33" ht="31.5" hidden="1" x14ac:dyDescent="0.25">
      <c r="A75" s="156" t="s">
        <v>45</v>
      </c>
      <c r="B75" s="115" t="s">
        <v>351</v>
      </c>
      <c r="C75" s="115"/>
      <c r="D75" s="58" t="s">
        <v>83</v>
      </c>
      <c r="E75" s="59">
        <v>11</v>
      </c>
      <c r="F75" s="59">
        <v>2014</v>
      </c>
      <c r="G75" s="52" t="s">
        <v>48</v>
      </c>
      <c r="H75" s="59">
        <v>2014</v>
      </c>
      <c r="I75" s="59" t="s">
        <v>316</v>
      </c>
      <c r="J75" s="59">
        <v>100</v>
      </c>
      <c r="K75" s="49"/>
      <c r="L75" s="49"/>
      <c r="M75" s="49"/>
      <c r="N75" s="49"/>
      <c r="O75" s="49"/>
      <c r="P75" s="49"/>
      <c r="Q75" s="49"/>
      <c r="R75" s="49"/>
      <c r="S75" s="49"/>
      <c r="T75" s="49"/>
      <c r="U75" s="49"/>
      <c r="V75" s="49"/>
      <c r="W75" s="43" t="str">
        <f>'WQ Benefit Calculation'!I59</f>
        <v>N/A</v>
      </c>
      <c r="X75" s="92" t="str">
        <f>'Hydro Benefit Calculation'!G66</f>
        <v>N/A</v>
      </c>
      <c r="Y75" s="60" t="str">
        <f>IF('Hydro Benefit Calculation'!D66=0, "N/A", 'Hydro Benefit Calculation'!D66)</f>
        <v>N/A</v>
      </c>
      <c r="Z75" s="21" t="str">
        <f>IF('Retrofit Incentive Table'!B70*'WQ Benefit Calculation'!C59=0, "N/A", 'Retrofit Incentive Table'!B70*'WQ Benefit Calculation'!C59)</f>
        <v>N/A</v>
      </c>
      <c r="AA75" s="67" t="s">
        <v>50</v>
      </c>
      <c r="AB75" s="49" t="s">
        <v>41</v>
      </c>
      <c r="AC75" s="67" t="s">
        <v>352</v>
      </c>
      <c r="AD75" s="61" t="s">
        <v>175</v>
      </c>
      <c r="AE75" s="140" t="s">
        <v>353</v>
      </c>
      <c r="AF75" s="68"/>
      <c r="AG75" s="68"/>
    </row>
    <row r="76" spans="1:33" ht="31.5" hidden="1" x14ac:dyDescent="0.25">
      <c r="A76" s="154" t="s">
        <v>35</v>
      </c>
      <c r="B76" s="115" t="s">
        <v>354</v>
      </c>
      <c r="C76" s="115"/>
      <c r="D76" s="58" t="s">
        <v>355</v>
      </c>
      <c r="E76" s="59">
        <v>11</v>
      </c>
      <c r="F76" s="59">
        <v>2013</v>
      </c>
      <c r="G76" s="61" t="s">
        <v>77</v>
      </c>
      <c r="H76" s="59">
        <v>2018</v>
      </c>
      <c r="I76" s="59" t="s">
        <v>356</v>
      </c>
      <c r="J76" s="59">
        <v>100</v>
      </c>
      <c r="K76" s="59"/>
      <c r="L76" s="59"/>
      <c r="M76" s="59"/>
      <c r="N76" s="59"/>
      <c r="O76" s="59"/>
      <c r="P76" s="59"/>
      <c r="Q76" s="59"/>
      <c r="R76" s="59"/>
      <c r="S76" s="59"/>
      <c r="T76" s="59"/>
      <c r="U76" s="59"/>
      <c r="V76" s="59"/>
      <c r="W76" s="43" t="str">
        <f>'WQ Benefit Calculation'!I22</f>
        <v>N/A</v>
      </c>
      <c r="X76" s="92" t="str">
        <f>'Hydro Benefit Calculation'!G29</f>
        <v>N/A</v>
      </c>
      <c r="Y76" s="60" t="str">
        <f>IF('Hydro Benefit Calculation'!D29=0, "N/A", 'Hydro Benefit Calculation'!D29)</f>
        <v>N/A</v>
      </c>
      <c r="Z76" s="21" t="str">
        <f>IF('Retrofit Incentive Table'!B33*'WQ Benefit Calculation'!C22=0, "N/A", 'Retrofit Incentive Table'!B33*'WQ Benefit Calculation'!C22)</f>
        <v>N/A</v>
      </c>
      <c r="AA76" s="67" t="s">
        <v>50</v>
      </c>
      <c r="AB76" s="59" t="s">
        <v>41</v>
      </c>
      <c r="AC76" s="59" t="s">
        <v>203</v>
      </c>
      <c r="AD76" s="61" t="s">
        <v>203</v>
      </c>
      <c r="AE76" s="140" t="s">
        <v>357</v>
      </c>
      <c r="AF76" s="68"/>
      <c r="AG76" s="68"/>
    </row>
    <row r="77" spans="1:33" ht="63" hidden="1" x14ac:dyDescent="0.25">
      <c r="A77" s="154" t="s">
        <v>35</v>
      </c>
      <c r="B77" s="115" t="s">
        <v>358</v>
      </c>
      <c r="C77" s="115"/>
      <c r="D77" s="58" t="s">
        <v>355</v>
      </c>
      <c r="E77" s="59">
        <v>11</v>
      </c>
      <c r="F77" s="59">
        <v>2013</v>
      </c>
      <c r="G77" s="61" t="s">
        <v>48</v>
      </c>
      <c r="H77" s="116">
        <v>2020</v>
      </c>
      <c r="I77" s="59" t="s">
        <v>359</v>
      </c>
      <c r="J77" s="59">
        <v>100</v>
      </c>
      <c r="K77" s="59"/>
      <c r="L77" s="59"/>
      <c r="M77" s="59"/>
      <c r="N77" s="59"/>
      <c r="O77" s="59"/>
      <c r="P77" s="59"/>
      <c r="Q77" s="59"/>
      <c r="R77" s="59"/>
      <c r="S77" s="59"/>
      <c r="T77" s="59"/>
      <c r="U77" s="59"/>
      <c r="V77" s="59"/>
      <c r="W77" s="43" t="str">
        <f>'WQ Benefit Calculation'!I23</f>
        <v>N/A</v>
      </c>
      <c r="X77" s="92" t="str">
        <f>'Hydro Benefit Calculation'!G30</f>
        <v>N/A</v>
      </c>
      <c r="Y77" s="60" t="str">
        <f>IF('Hydro Benefit Calculation'!D30=0, "N/A", 'Hydro Benefit Calculation'!D30)</f>
        <v>N/A</v>
      </c>
      <c r="Z77" s="21" t="str">
        <f>IF('Retrofit Incentive Table'!B34*'WQ Benefit Calculation'!C23=0, "N/A", 'Retrofit Incentive Table'!B34*'WQ Benefit Calculation'!C23)</f>
        <v>N/A</v>
      </c>
      <c r="AA77" s="117" t="s">
        <v>360</v>
      </c>
      <c r="AB77" s="59" t="s">
        <v>41</v>
      </c>
      <c r="AC77" s="67" t="s">
        <v>361</v>
      </c>
      <c r="AD77" s="61" t="s">
        <v>362</v>
      </c>
      <c r="AE77" s="140" t="s">
        <v>363</v>
      </c>
      <c r="AF77" s="68"/>
      <c r="AG77" s="68"/>
    </row>
    <row r="78" spans="1:33" ht="31.5" hidden="1" x14ac:dyDescent="0.25">
      <c r="A78" s="156" t="s">
        <v>45</v>
      </c>
      <c r="B78" s="115" t="s">
        <v>364</v>
      </c>
      <c r="C78" s="115"/>
      <c r="D78" s="58" t="s">
        <v>365</v>
      </c>
      <c r="E78" s="59">
        <v>12</v>
      </c>
      <c r="F78" s="59">
        <v>2013</v>
      </c>
      <c r="G78" s="52" t="s">
        <v>57</v>
      </c>
      <c r="H78" s="59">
        <v>2014</v>
      </c>
      <c r="I78" s="59" t="s">
        <v>366</v>
      </c>
      <c r="J78" s="59">
        <v>100</v>
      </c>
      <c r="K78" s="49"/>
      <c r="L78" s="49"/>
      <c r="M78" s="49"/>
      <c r="N78" s="49"/>
      <c r="O78" s="49"/>
      <c r="P78" s="49"/>
      <c r="Q78" s="49"/>
      <c r="R78" s="49"/>
      <c r="S78" s="49"/>
      <c r="T78" s="49"/>
      <c r="U78" s="49"/>
      <c r="V78" s="49"/>
      <c r="W78" s="102" t="str">
        <f>'WQ Benefit Calculation'!I45</f>
        <v>N/A</v>
      </c>
      <c r="X78" s="103">
        <f>'Hydro Benefit Calculation'!G52</f>
        <v>100</v>
      </c>
      <c r="Y78" s="60" t="str">
        <f>IF('Hydro Benefit Calculation'!D52=0, "N/A", 'Hydro Benefit Calculation'!D52)</f>
        <v>2a</v>
      </c>
      <c r="Z78" s="60">
        <f>IF('Retrofit Incentive Table'!B56*'WQ Benefit Calculation'!C45=0, "N/A", 'Retrofit Incentive Table'!B56*'WQ Benefit Calculation'!C45)</f>
        <v>0.25</v>
      </c>
      <c r="AA78" s="67" t="s">
        <v>367</v>
      </c>
      <c r="AB78" s="49" t="s">
        <v>41</v>
      </c>
      <c r="AC78" s="94" t="s">
        <v>368</v>
      </c>
      <c r="AD78" s="61" t="s">
        <v>369</v>
      </c>
      <c r="AE78" s="140" t="s">
        <v>370</v>
      </c>
      <c r="AF78" s="68"/>
      <c r="AG78" s="68"/>
    </row>
    <row r="79" spans="1:33" s="68" customFormat="1" ht="31.5" hidden="1" customHeight="1" x14ac:dyDescent="0.25">
      <c r="A79" s="164" t="s">
        <v>371</v>
      </c>
      <c r="B79" s="115" t="s">
        <v>372</v>
      </c>
      <c r="C79" s="115"/>
      <c r="D79" s="58" t="s">
        <v>373</v>
      </c>
      <c r="E79" s="59">
        <v>12</v>
      </c>
      <c r="F79" s="59">
        <v>2013</v>
      </c>
      <c r="G79" s="61" t="s">
        <v>38</v>
      </c>
      <c r="H79" s="59">
        <v>2013</v>
      </c>
      <c r="I79" s="59" t="s">
        <v>374</v>
      </c>
      <c r="J79" s="115" t="s">
        <v>375</v>
      </c>
      <c r="K79" s="115"/>
      <c r="L79" s="115"/>
      <c r="M79" s="115"/>
      <c r="N79" s="115"/>
      <c r="O79" s="115"/>
      <c r="P79" s="115"/>
      <c r="Q79" s="115"/>
      <c r="R79" s="115"/>
      <c r="S79" s="115"/>
      <c r="T79" s="115"/>
      <c r="U79" s="115"/>
      <c r="V79" s="115"/>
      <c r="W79" s="102">
        <f>'WQ Benefit Calculation'!I76</f>
        <v>478.40000000000003</v>
      </c>
      <c r="X79" s="103">
        <f>'Hydro Benefit Calculation'!G83</f>
        <v>100</v>
      </c>
      <c r="Y79" s="60">
        <f>IF('Hydro Benefit Calculation'!D83=0, "N/A", 'Hydro Benefit Calculation'!D83)</f>
        <v>1</v>
      </c>
      <c r="Z79" s="60">
        <f>IF('Retrofit Incentive Table'!B87*'WQ Benefit Calculation'!C76=0, "N/A", 'Retrofit Incentive Table'!B87*'WQ Benefit Calculation'!C76)</f>
        <v>1.5</v>
      </c>
      <c r="AA79" s="67" t="s">
        <v>50</v>
      </c>
      <c r="AB79" s="59" t="s">
        <v>59</v>
      </c>
      <c r="AC79" s="67" t="s">
        <v>376</v>
      </c>
      <c r="AD79" s="61" t="s">
        <v>377</v>
      </c>
      <c r="AE79" s="140" t="s">
        <v>378</v>
      </c>
    </row>
    <row r="80" spans="1:33" s="68" customFormat="1" ht="31.5" hidden="1" x14ac:dyDescent="0.25">
      <c r="A80" s="165" t="s">
        <v>379</v>
      </c>
      <c r="B80" s="115" t="s">
        <v>380</v>
      </c>
      <c r="C80" s="115"/>
      <c r="D80" s="59" t="s">
        <v>381</v>
      </c>
      <c r="E80" s="59">
        <v>12</v>
      </c>
      <c r="F80" s="59">
        <v>2010</v>
      </c>
      <c r="G80" s="61" t="s">
        <v>48</v>
      </c>
      <c r="H80" s="59">
        <v>2018</v>
      </c>
      <c r="I80" s="59" t="s">
        <v>382</v>
      </c>
      <c r="J80" s="59">
        <v>100</v>
      </c>
      <c r="K80" s="59"/>
      <c r="L80" s="59"/>
      <c r="M80" s="59"/>
      <c r="N80" s="59"/>
      <c r="O80" s="59"/>
      <c r="P80" s="59"/>
      <c r="Q80" s="59"/>
      <c r="R80" s="59"/>
      <c r="S80" s="59"/>
      <c r="T80" s="59"/>
      <c r="U80" s="59"/>
      <c r="V80" s="59"/>
      <c r="W80" s="43" t="str">
        <f>'WQ Benefit Calculation'!I63</f>
        <v>N/A</v>
      </c>
      <c r="X80" s="92">
        <f>'Hydro Benefit Calculation'!G70</f>
        <v>100</v>
      </c>
      <c r="Y80" s="60" t="str">
        <f>IF('Hydro Benefit Calculation'!D70=0, "N/A", 'Hydro Benefit Calculation'!D70)</f>
        <v>2a</v>
      </c>
      <c r="Z80" s="21">
        <f>IF('Retrofit Incentive Table'!B74*'WQ Benefit Calculation'!C63=0, "N/A", 'Retrofit Incentive Table'!B74*'WQ Benefit Calculation'!C63)</f>
        <v>11.200000000000001</v>
      </c>
      <c r="AA80" s="67" t="s">
        <v>50</v>
      </c>
      <c r="AB80" s="59" t="s">
        <v>41</v>
      </c>
      <c r="AC80" s="67" t="s">
        <v>383</v>
      </c>
      <c r="AD80" s="61" t="s">
        <v>384</v>
      </c>
      <c r="AE80" s="140" t="s">
        <v>385</v>
      </c>
    </row>
    <row r="81" spans="1:33" s="68" customFormat="1" ht="31.5" hidden="1" x14ac:dyDescent="0.25">
      <c r="A81" s="165" t="s">
        <v>379</v>
      </c>
      <c r="B81" s="115" t="s">
        <v>386</v>
      </c>
      <c r="C81" s="115"/>
      <c r="D81" s="59" t="s">
        <v>381</v>
      </c>
      <c r="E81" s="59">
        <v>12</v>
      </c>
      <c r="F81" s="59">
        <v>2010</v>
      </c>
      <c r="G81" s="61" t="s">
        <v>48</v>
      </c>
      <c r="H81" s="59">
        <v>2018</v>
      </c>
      <c r="I81" s="59" t="s">
        <v>387</v>
      </c>
      <c r="J81" s="59">
        <v>100</v>
      </c>
      <c r="K81" s="59"/>
      <c r="L81" s="59"/>
      <c r="M81" s="59"/>
      <c r="N81" s="59"/>
      <c r="O81" s="59"/>
      <c r="P81" s="59"/>
      <c r="Q81" s="59"/>
      <c r="R81" s="59"/>
      <c r="S81" s="59"/>
      <c r="T81" s="59"/>
      <c r="U81" s="59"/>
      <c r="V81" s="59"/>
      <c r="W81" s="43" t="str">
        <f>'WQ Benefit Calculation'!I64</f>
        <v>N/A</v>
      </c>
      <c r="X81" s="92">
        <f>'Hydro Benefit Calculation'!G71</f>
        <v>100</v>
      </c>
      <c r="Y81" s="60" t="str">
        <f>IF('Hydro Benefit Calculation'!D71=0, "N/A", 'Hydro Benefit Calculation'!D71)</f>
        <v>2a</v>
      </c>
      <c r="Z81" s="21">
        <f>IF('Retrofit Incentive Table'!B75*'WQ Benefit Calculation'!C64=0, "N/A", 'Retrofit Incentive Table'!B75*'WQ Benefit Calculation'!C64)</f>
        <v>0.35000000000000003</v>
      </c>
      <c r="AA81" s="67" t="s">
        <v>50</v>
      </c>
      <c r="AB81" s="59" t="s">
        <v>41</v>
      </c>
      <c r="AC81" s="67" t="s">
        <v>383</v>
      </c>
      <c r="AD81" s="61" t="s">
        <v>384</v>
      </c>
      <c r="AE81" s="140" t="s">
        <v>388</v>
      </c>
    </row>
    <row r="82" spans="1:33" s="68" customFormat="1" ht="31.5" hidden="1" x14ac:dyDescent="0.25">
      <c r="A82" s="165" t="s">
        <v>379</v>
      </c>
      <c r="B82" s="115" t="s">
        <v>389</v>
      </c>
      <c r="C82" s="115"/>
      <c r="D82" s="59" t="s">
        <v>381</v>
      </c>
      <c r="E82" s="59">
        <v>12</v>
      </c>
      <c r="F82" s="59">
        <v>2010</v>
      </c>
      <c r="G82" s="61" t="s">
        <v>48</v>
      </c>
      <c r="H82" s="59">
        <v>2018</v>
      </c>
      <c r="I82" s="59" t="s">
        <v>390</v>
      </c>
      <c r="J82" s="59">
        <v>100</v>
      </c>
      <c r="K82" s="59"/>
      <c r="L82" s="59"/>
      <c r="M82" s="59"/>
      <c r="N82" s="59"/>
      <c r="O82" s="59"/>
      <c r="P82" s="59"/>
      <c r="Q82" s="59"/>
      <c r="R82" s="59"/>
      <c r="S82" s="59"/>
      <c r="T82" s="59"/>
      <c r="U82" s="59"/>
      <c r="V82" s="59"/>
      <c r="W82" s="43" t="str">
        <f>'WQ Benefit Calculation'!I65</f>
        <v>N/A</v>
      </c>
      <c r="X82" s="92">
        <f>'Hydro Benefit Calculation'!G72</f>
        <v>100</v>
      </c>
      <c r="Y82" s="60" t="str">
        <f>IF('Hydro Benefit Calculation'!D72=0, "N/A", 'Hydro Benefit Calculation'!D72)</f>
        <v>2a</v>
      </c>
      <c r="Z82" s="21">
        <f>IF('Retrofit Incentive Table'!B76*'WQ Benefit Calculation'!C65=0, "N/A", 'Retrofit Incentive Table'!B76*'WQ Benefit Calculation'!C65)</f>
        <v>0.63</v>
      </c>
      <c r="AA82" s="67" t="s">
        <v>50</v>
      </c>
      <c r="AB82" s="59" t="s">
        <v>41</v>
      </c>
      <c r="AC82" s="67" t="s">
        <v>383</v>
      </c>
      <c r="AD82" s="61" t="s">
        <v>384</v>
      </c>
      <c r="AE82" s="140" t="s">
        <v>391</v>
      </c>
    </row>
    <row r="83" spans="1:33" s="68" customFormat="1" ht="47.25" hidden="1" x14ac:dyDescent="0.25">
      <c r="A83" s="165" t="s">
        <v>379</v>
      </c>
      <c r="B83" s="115" t="s">
        <v>392</v>
      </c>
      <c r="C83" s="115"/>
      <c r="D83" s="59" t="s">
        <v>381</v>
      </c>
      <c r="E83" s="59">
        <v>12</v>
      </c>
      <c r="F83" s="59">
        <v>2010</v>
      </c>
      <c r="G83" s="61" t="s">
        <v>48</v>
      </c>
      <c r="H83" s="59">
        <v>2018</v>
      </c>
      <c r="I83" s="59" t="s">
        <v>393</v>
      </c>
      <c r="J83" s="59">
        <v>100</v>
      </c>
      <c r="K83" s="59"/>
      <c r="L83" s="59"/>
      <c r="M83" s="59"/>
      <c r="N83" s="59"/>
      <c r="O83" s="59"/>
      <c r="P83" s="59"/>
      <c r="Q83" s="59"/>
      <c r="R83" s="59"/>
      <c r="S83" s="59"/>
      <c r="T83" s="59"/>
      <c r="U83" s="59"/>
      <c r="V83" s="59"/>
      <c r="W83" s="43" t="str">
        <f>'WQ Benefit Calculation'!I66</f>
        <v>N/A</v>
      </c>
      <c r="X83" s="92">
        <f>'Hydro Benefit Calculation'!G73</f>
        <v>100</v>
      </c>
      <c r="Y83" s="60" t="str">
        <f>IF('Hydro Benefit Calculation'!D73=0, "N/A", 'Hydro Benefit Calculation'!D73)</f>
        <v>2a</v>
      </c>
      <c r="Z83" s="21">
        <f>IF('Retrofit Incentive Table'!B77*'WQ Benefit Calculation'!C66=0, "N/A", 'Retrofit Incentive Table'!B77*'WQ Benefit Calculation'!C66)</f>
        <v>7.1749999999999989</v>
      </c>
      <c r="AA83" s="67" t="s">
        <v>50</v>
      </c>
      <c r="AB83" s="59" t="s">
        <v>41</v>
      </c>
      <c r="AC83" s="67" t="s">
        <v>383</v>
      </c>
      <c r="AD83" s="61" t="s">
        <v>384</v>
      </c>
      <c r="AE83" s="140" t="s">
        <v>394</v>
      </c>
    </row>
    <row r="84" spans="1:33" ht="47.25" hidden="1" x14ac:dyDescent="0.25">
      <c r="A84" s="165" t="s">
        <v>379</v>
      </c>
      <c r="B84" s="115" t="s">
        <v>395</v>
      </c>
      <c r="C84" s="115"/>
      <c r="D84" s="59" t="s">
        <v>381</v>
      </c>
      <c r="E84" s="59">
        <v>12</v>
      </c>
      <c r="F84" s="59">
        <v>2010</v>
      </c>
      <c r="G84" s="61" t="s">
        <v>48</v>
      </c>
      <c r="H84" s="59">
        <v>2018</v>
      </c>
      <c r="I84" s="59" t="s">
        <v>396</v>
      </c>
      <c r="J84" s="59">
        <v>100</v>
      </c>
      <c r="K84" s="59"/>
      <c r="L84" s="59"/>
      <c r="M84" s="59"/>
      <c r="N84" s="59"/>
      <c r="O84" s="59"/>
      <c r="P84" s="59"/>
      <c r="Q84" s="59"/>
      <c r="R84" s="59"/>
      <c r="S84" s="59"/>
      <c r="T84" s="59"/>
      <c r="U84" s="59"/>
      <c r="V84" s="59"/>
      <c r="W84" s="43" t="str">
        <f>'WQ Benefit Calculation'!I67</f>
        <v>N/A</v>
      </c>
      <c r="X84" s="92">
        <f>'Hydro Benefit Calculation'!G74</f>
        <v>100</v>
      </c>
      <c r="Y84" s="60" t="str">
        <f>IF('Hydro Benefit Calculation'!D74=0, "N/A", 'Hydro Benefit Calculation'!D74)</f>
        <v>2a</v>
      </c>
      <c r="Z84" s="21">
        <f>IF('Retrofit Incentive Table'!B78*'WQ Benefit Calculation'!C67=0, "N/A", 'Retrofit Incentive Table'!B78*'WQ Benefit Calculation'!C67)</f>
        <v>1.7675000000000001</v>
      </c>
      <c r="AA84" s="67" t="s">
        <v>50</v>
      </c>
      <c r="AB84" s="59" t="s">
        <v>41</v>
      </c>
      <c r="AC84" s="67" t="s">
        <v>383</v>
      </c>
      <c r="AD84" s="61" t="s">
        <v>384</v>
      </c>
      <c r="AE84" s="140" t="s">
        <v>397</v>
      </c>
      <c r="AF84" s="68"/>
      <c r="AG84" s="68"/>
    </row>
    <row r="85" spans="1:33" s="68" customFormat="1" ht="31.5" hidden="1" customHeight="1" x14ac:dyDescent="0.25">
      <c r="A85" s="164" t="s">
        <v>371</v>
      </c>
      <c r="B85" s="115" t="s">
        <v>398</v>
      </c>
      <c r="C85" s="115"/>
      <c r="D85" s="58" t="s">
        <v>373</v>
      </c>
      <c r="E85" s="59">
        <v>12</v>
      </c>
      <c r="F85" s="59">
        <v>2014</v>
      </c>
      <c r="G85" s="119" t="s">
        <v>38</v>
      </c>
      <c r="H85" s="59">
        <v>2014</v>
      </c>
      <c r="I85" s="59" t="s">
        <v>113</v>
      </c>
      <c r="J85" s="115" t="s">
        <v>399</v>
      </c>
      <c r="K85" s="115"/>
      <c r="L85" s="115"/>
      <c r="M85" s="115"/>
      <c r="N85" s="115"/>
      <c r="O85" s="115"/>
      <c r="P85" s="115"/>
      <c r="Q85" s="115"/>
      <c r="R85" s="115"/>
      <c r="S85" s="115"/>
      <c r="T85" s="115"/>
      <c r="U85" s="115"/>
      <c r="V85" s="115"/>
      <c r="W85" s="43">
        <f>'WQ Benefit Calculation'!I71</f>
        <v>43.2</v>
      </c>
      <c r="X85" s="92" t="str">
        <f>'Hydro Benefit Calculation'!G78</f>
        <v>N/A</v>
      </c>
      <c r="Y85" s="60" t="str">
        <f>IF('Hydro Benefit Calculation'!D78=0, "N/A", 'Hydro Benefit Calculation'!D78)</f>
        <v>N/A</v>
      </c>
      <c r="Z85" s="21">
        <f>IF('Retrofit Incentive Table'!B82*'WQ Benefit Calculation'!C71=0, "N/A", 'Retrofit Incentive Table'!B82*'WQ Benefit Calculation'!C71)</f>
        <v>5.25</v>
      </c>
      <c r="AA85" s="67" t="s">
        <v>50</v>
      </c>
      <c r="AB85" s="59" t="s">
        <v>59</v>
      </c>
      <c r="AC85" s="67" t="s">
        <v>400</v>
      </c>
      <c r="AD85" s="61" t="s">
        <v>138</v>
      </c>
      <c r="AE85" s="140" t="s">
        <v>401</v>
      </c>
    </row>
    <row r="86" spans="1:33" s="68" customFormat="1" ht="31.5" hidden="1" customHeight="1" x14ac:dyDescent="0.25">
      <c r="A86" s="164" t="s">
        <v>371</v>
      </c>
      <c r="B86" s="115" t="s">
        <v>402</v>
      </c>
      <c r="C86" s="115"/>
      <c r="D86" s="58" t="s">
        <v>373</v>
      </c>
      <c r="E86" s="59">
        <v>12</v>
      </c>
      <c r="F86" s="59">
        <v>2013</v>
      </c>
      <c r="G86" s="61" t="s">
        <v>38</v>
      </c>
      <c r="H86" s="59">
        <v>2013</v>
      </c>
      <c r="I86" s="59" t="s">
        <v>374</v>
      </c>
      <c r="J86" s="115" t="s">
        <v>403</v>
      </c>
      <c r="K86" s="115"/>
      <c r="L86" s="115"/>
      <c r="M86" s="115"/>
      <c r="N86" s="115"/>
      <c r="O86" s="115"/>
      <c r="P86" s="115"/>
      <c r="Q86" s="115"/>
      <c r="R86" s="115"/>
      <c r="S86" s="115"/>
      <c r="T86" s="115"/>
      <c r="U86" s="115"/>
      <c r="V86" s="115"/>
      <c r="W86" s="43">
        <f>'WQ Benefit Calculation'!I72</f>
        <v>43.2</v>
      </c>
      <c r="X86" s="92" t="str">
        <f>'Hydro Benefit Calculation'!G79</f>
        <v>N/A</v>
      </c>
      <c r="Y86" s="60" t="str">
        <f>IF('Hydro Benefit Calculation'!D79=0, "N/A", 'Hydro Benefit Calculation'!D79)</f>
        <v>N/A</v>
      </c>
      <c r="Z86" s="21">
        <f>IF('Retrofit Incentive Table'!B83*'WQ Benefit Calculation'!C72=0, "N/A", 'Retrofit Incentive Table'!B83*'WQ Benefit Calculation'!C72)</f>
        <v>5.25</v>
      </c>
      <c r="AA86" s="67" t="s">
        <v>50</v>
      </c>
      <c r="AB86" s="59" t="s">
        <v>59</v>
      </c>
      <c r="AC86" s="67" t="s">
        <v>404</v>
      </c>
      <c r="AD86" s="61" t="s">
        <v>96</v>
      </c>
      <c r="AE86" s="140" t="s">
        <v>401</v>
      </c>
    </row>
    <row r="87" spans="1:33" s="68" customFormat="1" ht="30" hidden="1" customHeight="1" x14ac:dyDescent="0.25">
      <c r="A87" s="164" t="s">
        <v>371</v>
      </c>
      <c r="B87" s="115" t="s">
        <v>405</v>
      </c>
      <c r="C87" s="115"/>
      <c r="D87" s="58" t="s">
        <v>373</v>
      </c>
      <c r="E87" s="59">
        <v>12</v>
      </c>
      <c r="F87" s="59">
        <v>2014</v>
      </c>
      <c r="G87" s="119" t="s">
        <v>57</v>
      </c>
      <c r="H87" s="59">
        <v>2014</v>
      </c>
      <c r="I87" s="59" t="s">
        <v>113</v>
      </c>
      <c r="J87" s="115" t="s">
        <v>406</v>
      </c>
      <c r="K87" s="115"/>
      <c r="L87" s="115"/>
      <c r="M87" s="115"/>
      <c r="N87" s="115"/>
      <c r="O87" s="115"/>
      <c r="P87" s="115"/>
      <c r="Q87" s="115"/>
      <c r="R87" s="115"/>
      <c r="S87" s="115"/>
      <c r="T87" s="115"/>
      <c r="U87" s="115"/>
      <c r="V87" s="115"/>
      <c r="W87" s="43">
        <f>'WQ Benefit Calculation'!I73</f>
        <v>86.4</v>
      </c>
      <c r="X87" s="92" t="str">
        <f>'Hydro Benefit Calculation'!G80</f>
        <v>N/A</v>
      </c>
      <c r="Y87" s="60" t="str">
        <f>IF('Hydro Benefit Calculation'!D80=0, "N/A", 'Hydro Benefit Calculation'!D80)</f>
        <v>N/A</v>
      </c>
      <c r="Z87" s="21">
        <f>IF('Retrofit Incentive Table'!B84*'WQ Benefit Calculation'!C73=0, "N/A", 'Retrofit Incentive Table'!B84*'WQ Benefit Calculation'!C73)</f>
        <v>10.5</v>
      </c>
      <c r="AA87" s="67" t="s">
        <v>50</v>
      </c>
      <c r="AB87" s="59" t="s">
        <v>59</v>
      </c>
      <c r="AC87" s="67" t="s">
        <v>404</v>
      </c>
      <c r="AD87" s="61" t="s">
        <v>96</v>
      </c>
      <c r="AE87" s="140" t="s">
        <v>407</v>
      </c>
    </row>
    <row r="88" spans="1:33" s="68" customFormat="1" ht="31.5" hidden="1" x14ac:dyDescent="0.25">
      <c r="A88" s="164" t="s">
        <v>371</v>
      </c>
      <c r="B88" s="115" t="s">
        <v>408</v>
      </c>
      <c r="C88" s="115"/>
      <c r="D88" s="58" t="s">
        <v>373</v>
      </c>
      <c r="E88" s="59">
        <v>12</v>
      </c>
      <c r="F88" s="59">
        <v>2013</v>
      </c>
      <c r="G88" s="61" t="s">
        <v>38</v>
      </c>
      <c r="H88" s="59">
        <v>2013</v>
      </c>
      <c r="I88" s="59" t="s">
        <v>58</v>
      </c>
      <c r="J88" s="166" t="s">
        <v>409</v>
      </c>
      <c r="K88" s="166"/>
      <c r="L88" s="166"/>
      <c r="M88" s="166"/>
      <c r="N88" s="166"/>
      <c r="O88" s="166"/>
      <c r="P88" s="166"/>
      <c r="Q88" s="166"/>
      <c r="R88" s="166"/>
      <c r="S88" s="166"/>
      <c r="T88" s="166"/>
      <c r="U88" s="166"/>
      <c r="V88" s="166"/>
      <c r="W88" s="43">
        <f>'WQ Benefit Calculation'!I74</f>
        <v>43.2</v>
      </c>
      <c r="X88" s="92" t="str">
        <f>'Hydro Benefit Calculation'!G81</f>
        <v>N/A</v>
      </c>
      <c r="Y88" s="60" t="str">
        <f>IF('Hydro Benefit Calculation'!D81=0, "N/A", 'Hydro Benefit Calculation'!D81)</f>
        <v>N/A</v>
      </c>
      <c r="Z88" s="21">
        <f>IF('Retrofit Incentive Table'!B85*'WQ Benefit Calculation'!C74=0, "N/A", 'Retrofit Incentive Table'!B85*'WQ Benefit Calculation'!C74)</f>
        <v>4.5</v>
      </c>
      <c r="AA88" s="67" t="s">
        <v>50</v>
      </c>
      <c r="AB88" s="59" t="s">
        <v>59</v>
      </c>
      <c r="AC88" s="67" t="s">
        <v>410</v>
      </c>
      <c r="AD88" s="61" t="s">
        <v>411</v>
      </c>
      <c r="AE88" s="140" t="s">
        <v>412</v>
      </c>
    </row>
    <row r="89" spans="1:33" s="68" customFormat="1" ht="42.75" hidden="1" customHeight="1" x14ac:dyDescent="0.25">
      <c r="A89" s="164" t="s">
        <v>371</v>
      </c>
      <c r="B89" s="115" t="s">
        <v>413</v>
      </c>
      <c r="C89" s="115"/>
      <c r="D89" s="58" t="s">
        <v>373</v>
      </c>
      <c r="E89" s="59">
        <v>12</v>
      </c>
      <c r="F89" s="59">
        <v>2013</v>
      </c>
      <c r="G89" s="61" t="s">
        <v>38</v>
      </c>
      <c r="H89" s="59">
        <v>2013</v>
      </c>
      <c r="I89" s="59" t="s">
        <v>58</v>
      </c>
      <c r="J89" s="115" t="s">
        <v>414</v>
      </c>
      <c r="K89" s="115"/>
      <c r="L89" s="115"/>
      <c r="M89" s="115"/>
      <c r="N89" s="115"/>
      <c r="O89" s="115"/>
      <c r="P89" s="115"/>
      <c r="Q89" s="115"/>
      <c r="R89" s="115"/>
      <c r="S89" s="115"/>
      <c r="T89" s="115"/>
      <c r="U89" s="115"/>
      <c r="V89" s="115"/>
      <c r="W89" s="43">
        <f>'WQ Benefit Calculation'!I75</f>
        <v>72</v>
      </c>
      <c r="X89" s="92" t="str">
        <f>'Hydro Benefit Calculation'!G82</f>
        <v>N/A</v>
      </c>
      <c r="Y89" s="60" t="str">
        <f>IF('Hydro Benefit Calculation'!D82=0, "N/A", 'Hydro Benefit Calculation'!D82)</f>
        <v>N/A</v>
      </c>
      <c r="Z89" s="21">
        <f>IF('Retrofit Incentive Table'!B86*'WQ Benefit Calculation'!C75=0, "N/A", 'Retrofit Incentive Table'!B86*'WQ Benefit Calculation'!C75)</f>
        <v>7.5</v>
      </c>
      <c r="AA89" s="67" t="s">
        <v>50</v>
      </c>
      <c r="AB89" s="59" t="s">
        <v>59</v>
      </c>
      <c r="AC89" s="67" t="s">
        <v>415</v>
      </c>
      <c r="AD89" s="61" t="s">
        <v>416</v>
      </c>
      <c r="AE89" s="140" t="s">
        <v>417</v>
      </c>
    </row>
    <row r="90" spans="1:33" s="68" customFormat="1" ht="31.5" hidden="1" x14ac:dyDescent="0.25">
      <c r="A90" s="164" t="s">
        <v>371</v>
      </c>
      <c r="B90" s="115" t="s">
        <v>418</v>
      </c>
      <c r="C90" s="115"/>
      <c r="D90" s="58" t="s">
        <v>373</v>
      </c>
      <c r="E90" s="59">
        <v>12</v>
      </c>
      <c r="F90" s="59">
        <v>2013</v>
      </c>
      <c r="G90" s="61" t="s">
        <v>57</v>
      </c>
      <c r="H90" s="116">
        <v>2015</v>
      </c>
      <c r="I90" s="57" t="s">
        <v>419</v>
      </c>
      <c r="J90" s="59">
        <v>100</v>
      </c>
      <c r="K90" s="59"/>
      <c r="L90" s="59"/>
      <c r="M90" s="59"/>
      <c r="N90" s="59"/>
      <c r="O90" s="59"/>
      <c r="P90" s="59"/>
      <c r="Q90" s="59"/>
      <c r="R90" s="59"/>
      <c r="S90" s="59"/>
      <c r="T90" s="59"/>
      <c r="U90" s="59"/>
      <c r="V90" s="59"/>
      <c r="W90" s="43">
        <f>'WQ Benefit Calculation'!I77</f>
        <v>14.4</v>
      </c>
      <c r="X90" s="92">
        <f>'Hydro Benefit Calculation'!G84</f>
        <v>100</v>
      </c>
      <c r="Y90" s="60" t="str">
        <f>IF('Hydro Benefit Calculation'!D84=0, "N/A", 'Hydro Benefit Calculation'!D84)</f>
        <v>2b</v>
      </c>
      <c r="Z90" s="21">
        <f>IF('Retrofit Incentive Table'!B88*'WQ Benefit Calculation'!C77=0, "N/A", 'Retrofit Incentive Table'!B88*'WQ Benefit Calculation'!C77)</f>
        <v>1.75</v>
      </c>
      <c r="AA90" s="67" t="s">
        <v>50</v>
      </c>
      <c r="AB90" s="59" t="s">
        <v>59</v>
      </c>
      <c r="AC90" s="67" t="s">
        <v>420</v>
      </c>
      <c r="AD90" s="61" t="s">
        <v>421</v>
      </c>
      <c r="AE90" s="140" t="s">
        <v>422</v>
      </c>
    </row>
    <row r="91" spans="1:33" ht="31.5" hidden="1" x14ac:dyDescent="0.25">
      <c r="A91" s="164" t="s">
        <v>371</v>
      </c>
      <c r="B91" s="115" t="s">
        <v>423</v>
      </c>
      <c r="C91" s="115"/>
      <c r="D91" s="58" t="s">
        <v>373</v>
      </c>
      <c r="E91" s="59">
        <v>12</v>
      </c>
      <c r="F91" s="59">
        <v>2014</v>
      </c>
      <c r="G91" s="61" t="s">
        <v>48</v>
      </c>
      <c r="H91" s="59">
        <v>2015</v>
      </c>
      <c r="I91" s="57" t="s">
        <v>424</v>
      </c>
      <c r="J91" s="59">
        <v>30</v>
      </c>
      <c r="K91" s="59">
        <v>70</v>
      </c>
      <c r="L91" s="59"/>
      <c r="M91" s="59"/>
      <c r="N91" s="59"/>
      <c r="O91" s="59"/>
      <c r="P91" s="59"/>
      <c r="Q91" s="59"/>
      <c r="R91" s="59"/>
      <c r="S91" s="59"/>
      <c r="T91" s="59"/>
      <c r="U91" s="59"/>
      <c r="V91" s="59"/>
      <c r="W91" s="43">
        <f>'WQ Benefit Calculation'!I78</f>
        <v>43.2</v>
      </c>
      <c r="X91" s="92">
        <f>'Hydro Benefit Calculation'!G85</f>
        <v>100</v>
      </c>
      <c r="Y91" s="60" t="str">
        <f>IF('Hydro Benefit Calculation'!D85=0, "N/A", 'Hydro Benefit Calculation'!D85)</f>
        <v>2b</v>
      </c>
      <c r="Z91" s="21">
        <f>IF('Retrofit Incentive Table'!B89*'WQ Benefit Calculation'!C78=0, "N/A", 'Retrofit Incentive Table'!B89*'WQ Benefit Calculation'!C78)</f>
        <v>4.5</v>
      </c>
      <c r="AA91" s="67" t="s">
        <v>50</v>
      </c>
      <c r="AB91" s="59" t="s">
        <v>59</v>
      </c>
      <c r="AC91" s="67" t="s">
        <v>425</v>
      </c>
      <c r="AD91" s="61" t="s">
        <v>52</v>
      </c>
      <c r="AE91" s="140" t="s">
        <v>422</v>
      </c>
      <c r="AF91" s="68"/>
      <c r="AG91" s="68"/>
    </row>
    <row r="92" spans="1:33" s="68" customFormat="1" ht="31.5" hidden="1" x14ac:dyDescent="0.25">
      <c r="A92" s="164" t="s">
        <v>371</v>
      </c>
      <c r="B92" s="115" t="s">
        <v>426</v>
      </c>
      <c r="C92" s="115"/>
      <c r="D92" s="58" t="s">
        <v>373</v>
      </c>
      <c r="E92" s="59">
        <v>12</v>
      </c>
      <c r="F92" s="59">
        <v>2014</v>
      </c>
      <c r="G92" s="61" t="s">
        <v>48</v>
      </c>
      <c r="H92" s="59">
        <v>2016</v>
      </c>
      <c r="I92" s="57" t="s">
        <v>427</v>
      </c>
      <c r="J92" s="59">
        <v>50</v>
      </c>
      <c r="K92" s="59">
        <v>50</v>
      </c>
      <c r="L92" s="59"/>
      <c r="M92" s="59"/>
      <c r="N92" s="59"/>
      <c r="O92" s="59"/>
      <c r="P92" s="59"/>
      <c r="Q92" s="59"/>
      <c r="R92" s="59"/>
      <c r="S92" s="59"/>
      <c r="T92" s="59"/>
      <c r="U92" s="59"/>
      <c r="V92" s="59"/>
      <c r="W92" s="43">
        <f>'WQ Benefit Calculation'!I79</f>
        <v>72</v>
      </c>
      <c r="X92" s="92">
        <f>'Hydro Benefit Calculation'!G86</f>
        <v>100</v>
      </c>
      <c r="Y92" s="60" t="str">
        <f>IF('Hydro Benefit Calculation'!D86=0, "N/A", 'Hydro Benefit Calculation'!D86)</f>
        <v>2b</v>
      </c>
      <c r="Z92" s="21">
        <f>IF('Retrofit Incentive Table'!B90*'WQ Benefit Calculation'!C79=0, "N/A", 'Retrofit Incentive Table'!B90*'WQ Benefit Calculation'!C79)</f>
        <v>7.5</v>
      </c>
      <c r="AA92" s="67" t="s">
        <v>50</v>
      </c>
      <c r="AB92" s="59" t="s">
        <v>59</v>
      </c>
      <c r="AC92" s="67" t="s">
        <v>428</v>
      </c>
      <c r="AD92" s="61" t="s">
        <v>232</v>
      </c>
      <c r="AE92" s="140" t="s">
        <v>422</v>
      </c>
    </row>
    <row r="93" spans="1:33" s="68" customFormat="1" ht="31.5" hidden="1" x14ac:dyDescent="0.25">
      <c r="A93" s="164" t="s">
        <v>371</v>
      </c>
      <c r="B93" s="115" t="s">
        <v>429</v>
      </c>
      <c r="C93" s="115"/>
      <c r="D93" s="58" t="s">
        <v>373</v>
      </c>
      <c r="E93" s="59">
        <v>12</v>
      </c>
      <c r="F93" s="59">
        <v>2013</v>
      </c>
      <c r="G93" s="119" t="s">
        <v>57</v>
      </c>
      <c r="H93" s="59">
        <v>2014</v>
      </c>
      <c r="I93" s="116" t="s">
        <v>430</v>
      </c>
      <c r="J93" s="59">
        <v>50</v>
      </c>
      <c r="K93" s="59">
        <v>50</v>
      </c>
      <c r="L93" s="59"/>
      <c r="M93" s="59"/>
      <c r="N93" s="59"/>
      <c r="O93" s="59"/>
      <c r="P93" s="59"/>
      <c r="Q93" s="59"/>
      <c r="R93" s="59"/>
      <c r="S93" s="59"/>
      <c r="T93" s="59"/>
      <c r="U93" s="59"/>
      <c r="V93" s="59"/>
      <c r="W93" s="43">
        <f>'WQ Benefit Calculation'!I79</f>
        <v>72</v>
      </c>
      <c r="X93" s="92">
        <f>'Hydro Benefit Calculation'!G86</f>
        <v>100</v>
      </c>
      <c r="Y93" s="60" t="str">
        <f>IF('Hydro Benefit Calculation'!D86=0, "N/A", 'Hydro Benefit Calculation'!D86)</f>
        <v>2b</v>
      </c>
      <c r="Z93" s="21">
        <f>IF('Retrofit Incentive Table'!B90*'WQ Benefit Calculation'!C79=0, "N/A", 'Retrofit Incentive Table'!B90*'WQ Benefit Calculation'!C79)</f>
        <v>7.5</v>
      </c>
      <c r="AA93" s="67" t="s">
        <v>50</v>
      </c>
      <c r="AB93" s="59" t="s">
        <v>59</v>
      </c>
      <c r="AC93" s="67" t="s">
        <v>431</v>
      </c>
      <c r="AD93" s="61" t="s">
        <v>432</v>
      </c>
      <c r="AE93" s="143" t="s">
        <v>422</v>
      </c>
    </row>
    <row r="94" spans="1:33" s="68" customFormat="1" ht="47.25" hidden="1" x14ac:dyDescent="0.25">
      <c r="A94" s="167" t="s">
        <v>35</v>
      </c>
      <c r="B94" s="161" t="s">
        <v>433</v>
      </c>
      <c r="C94" s="161"/>
      <c r="D94" s="118" t="s">
        <v>178</v>
      </c>
      <c r="E94" s="116">
        <v>12</v>
      </c>
      <c r="F94" s="116">
        <v>2010</v>
      </c>
      <c r="G94" s="119" t="s">
        <v>48</v>
      </c>
      <c r="H94" s="116">
        <v>2016</v>
      </c>
      <c r="I94" s="116" t="s">
        <v>434</v>
      </c>
      <c r="J94" s="116">
        <v>100</v>
      </c>
      <c r="K94" s="116"/>
      <c r="L94" s="116"/>
      <c r="M94" s="116"/>
      <c r="N94" s="116"/>
      <c r="O94" s="116"/>
      <c r="P94" s="116"/>
      <c r="Q94" s="116"/>
      <c r="R94" s="116"/>
      <c r="S94" s="116"/>
      <c r="T94" s="116"/>
      <c r="U94" s="116"/>
      <c r="V94" s="116"/>
      <c r="W94" s="120" t="s">
        <v>180</v>
      </c>
      <c r="X94" s="121" t="s">
        <v>180</v>
      </c>
      <c r="Y94" s="122" t="s">
        <v>180</v>
      </c>
      <c r="Z94" s="123" t="s">
        <v>180</v>
      </c>
      <c r="AA94" s="117" t="s">
        <v>50</v>
      </c>
      <c r="AB94" s="116" t="s">
        <v>41</v>
      </c>
      <c r="AC94" s="117" t="s">
        <v>435</v>
      </c>
      <c r="AD94" s="119" t="s">
        <v>142</v>
      </c>
      <c r="AE94" s="141" t="s">
        <v>436</v>
      </c>
    </row>
    <row r="95" spans="1:33" s="68" customFormat="1" ht="31.5" hidden="1" x14ac:dyDescent="0.25">
      <c r="A95" s="167" t="s">
        <v>35</v>
      </c>
      <c r="B95" s="161" t="s">
        <v>437</v>
      </c>
      <c r="C95" s="161"/>
      <c r="D95" s="58" t="s">
        <v>373</v>
      </c>
      <c r="E95" s="116">
        <v>12</v>
      </c>
      <c r="F95" s="116">
        <v>2013</v>
      </c>
      <c r="G95" s="119" t="s">
        <v>48</v>
      </c>
      <c r="H95" s="116">
        <v>2017</v>
      </c>
      <c r="I95" s="116" t="s">
        <v>131</v>
      </c>
      <c r="J95" s="116">
        <v>50</v>
      </c>
      <c r="K95" s="116">
        <v>50</v>
      </c>
      <c r="L95" s="116"/>
      <c r="M95" s="116"/>
      <c r="N95" s="116"/>
      <c r="O95" s="116"/>
      <c r="P95" s="116"/>
      <c r="Q95" s="116"/>
      <c r="R95" s="116"/>
      <c r="S95" s="116"/>
      <c r="T95" s="116"/>
      <c r="U95" s="116"/>
      <c r="V95" s="116"/>
      <c r="W95" s="120" t="s">
        <v>180</v>
      </c>
      <c r="X95" s="121" t="s">
        <v>180</v>
      </c>
      <c r="Y95" s="122" t="s">
        <v>180</v>
      </c>
      <c r="Z95" s="123" t="s">
        <v>180</v>
      </c>
      <c r="AA95" s="117" t="s">
        <v>50</v>
      </c>
      <c r="AB95" s="116" t="s">
        <v>41</v>
      </c>
      <c r="AC95" s="117" t="s">
        <v>438</v>
      </c>
      <c r="AD95" s="119" t="s">
        <v>362</v>
      </c>
      <c r="AE95" s="144" t="s">
        <v>439</v>
      </c>
    </row>
    <row r="96" spans="1:33" s="126" customFormat="1" ht="45" x14ac:dyDescent="0.25">
      <c r="A96" s="168" t="s">
        <v>440</v>
      </c>
      <c r="B96" s="132" t="s">
        <v>441</v>
      </c>
      <c r="C96" s="132">
        <v>1128113</v>
      </c>
      <c r="D96" s="125" t="s">
        <v>442</v>
      </c>
      <c r="E96" s="106">
        <v>2</v>
      </c>
      <c r="F96" s="106">
        <v>2016</v>
      </c>
      <c r="G96" s="134" t="s">
        <v>38</v>
      </c>
      <c r="H96" s="106">
        <v>2018</v>
      </c>
      <c r="I96" s="186">
        <v>670000</v>
      </c>
      <c r="J96" s="106">
        <v>28</v>
      </c>
      <c r="K96" s="106">
        <v>72</v>
      </c>
      <c r="L96" s="106"/>
      <c r="M96" s="106"/>
      <c r="N96" s="106"/>
      <c r="O96" s="106"/>
      <c r="P96" s="106"/>
      <c r="Q96" s="106"/>
      <c r="R96" s="106"/>
      <c r="S96" s="106"/>
      <c r="T96" s="106"/>
      <c r="U96" s="106"/>
      <c r="V96" s="106"/>
      <c r="W96" s="128">
        <v>32</v>
      </c>
      <c r="X96" s="129">
        <v>100</v>
      </c>
      <c r="Y96" s="113">
        <v>1</v>
      </c>
      <c r="Z96" s="130">
        <v>1</v>
      </c>
      <c r="AA96" s="106" t="s">
        <v>50</v>
      </c>
      <c r="AB96" s="106" t="s">
        <v>41</v>
      </c>
      <c r="AC96" s="127" t="s">
        <v>443</v>
      </c>
      <c r="AD96" s="131" t="s">
        <v>67</v>
      </c>
      <c r="AE96" s="145" t="s">
        <v>444</v>
      </c>
    </row>
    <row r="97" spans="1:31" s="126" customFormat="1" ht="31.5" x14ac:dyDescent="0.25">
      <c r="A97" s="168" t="s">
        <v>440</v>
      </c>
      <c r="B97" s="132" t="s">
        <v>445</v>
      </c>
      <c r="C97" s="132">
        <v>1136642</v>
      </c>
      <c r="D97" s="132" t="s">
        <v>446</v>
      </c>
      <c r="E97" s="106">
        <v>4</v>
      </c>
      <c r="F97" s="106"/>
      <c r="G97" s="125" t="s">
        <v>48</v>
      </c>
      <c r="H97" s="106"/>
      <c r="I97" s="185">
        <v>1119000</v>
      </c>
      <c r="J97" s="106"/>
      <c r="K97" s="106"/>
      <c r="L97" s="106"/>
      <c r="M97" s="184">
        <v>2.4940000000000002</v>
      </c>
      <c r="N97" s="106"/>
      <c r="O97" s="106"/>
      <c r="P97" s="106"/>
      <c r="Q97" s="106"/>
      <c r="R97" s="106"/>
      <c r="S97" s="106"/>
      <c r="T97" s="106"/>
      <c r="U97" s="106"/>
      <c r="V97" s="106"/>
      <c r="W97" s="128"/>
      <c r="X97" s="129"/>
      <c r="Y97" s="113"/>
      <c r="Z97" s="130"/>
      <c r="AA97" s="106"/>
      <c r="AB97" s="106"/>
      <c r="AC97" s="127" t="s">
        <v>447</v>
      </c>
      <c r="AD97" s="131" t="s">
        <v>448</v>
      </c>
      <c r="AE97" s="145" t="s">
        <v>449</v>
      </c>
    </row>
    <row r="98" spans="1:31" s="126" customFormat="1" ht="31.5" x14ac:dyDescent="0.25">
      <c r="A98" s="168" t="s">
        <v>440</v>
      </c>
      <c r="B98" s="132" t="s">
        <v>450</v>
      </c>
      <c r="C98" s="132">
        <v>1129499</v>
      </c>
      <c r="D98" s="132" t="s">
        <v>446</v>
      </c>
      <c r="E98" s="106">
        <v>2</v>
      </c>
      <c r="F98" s="106"/>
      <c r="G98" s="125" t="s">
        <v>48</v>
      </c>
      <c r="H98" s="106"/>
      <c r="I98" s="185">
        <v>326000</v>
      </c>
      <c r="J98" s="106"/>
      <c r="K98" s="106"/>
      <c r="L98" s="106"/>
      <c r="M98" s="184">
        <v>4.1500000000000004</v>
      </c>
      <c r="N98" s="106"/>
      <c r="O98" s="106"/>
      <c r="P98" s="106"/>
      <c r="Q98" s="106"/>
      <c r="R98" s="106"/>
      <c r="S98" s="106"/>
      <c r="T98" s="106"/>
      <c r="U98" s="106"/>
      <c r="V98" s="106"/>
      <c r="W98" s="128"/>
      <c r="X98" s="129"/>
      <c r="Y98" s="113"/>
      <c r="Z98" s="130"/>
      <c r="AA98" s="106"/>
      <c r="AB98" s="106"/>
      <c r="AC98" s="127" t="s">
        <v>451</v>
      </c>
      <c r="AD98" s="131" t="s">
        <v>67</v>
      </c>
      <c r="AE98" s="145" t="s">
        <v>452</v>
      </c>
    </row>
    <row r="99" spans="1:31" s="126" customFormat="1" ht="45" x14ac:dyDescent="0.25">
      <c r="A99" s="132" t="s">
        <v>440</v>
      </c>
      <c r="B99" s="132" t="s">
        <v>453</v>
      </c>
      <c r="C99" s="132">
        <v>1128032</v>
      </c>
      <c r="D99" s="132" t="s">
        <v>446</v>
      </c>
      <c r="E99" s="133">
        <v>2</v>
      </c>
      <c r="F99" s="133">
        <v>2016</v>
      </c>
      <c r="G99" s="125" t="s">
        <v>112</v>
      </c>
      <c r="H99" s="135">
        <v>2020</v>
      </c>
      <c r="I99" s="185">
        <v>141000</v>
      </c>
      <c r="J99" s="133">
        <v>45</v>
      </c>
      <c r="K99" s="133">
        <v>55</v>
      </c>
      <c r="L99" s="133"/>
      <c r="M99" s="135"/>
      <c r="N99" s="133"/>
      <c r="O99" s="133"/>
      <c r="P99" s="133"/>
      <c r="Q99" s="133"/>
      <c r="R99" s="133"/>
      <c r="S99" s="133"/>
      <c r="T99" s="133"/>
      <c r="U99" s="133"/>
      <c r="V99" s="133"/>
      <c r="W99" s="133">
        <v>14</v>
      </c>
      <c r="X99" s="133" t="s">
        <v>180</v>
      </c>
      <c r="Y99" s="133" t="s">
        <v>180</v>
      </c>
      <c r="Z99" s="133">
        <v>1</v>
      </c>
      <c r="AA99" s="133" t="s">
        <v>50</v>
      </c>
      <c r="AB99" s="133" t="s">
        <v>59</v>
      </c>
      <c r="AC99" s="127" t="s">
        <v>454</v>
      </c>
      <c r="AD99" s="132" t="s">
        <v>72</v>
      </c>
      <c r="AE99" s="145" t="s">
        <v>455</v>
      </c>
    </row>
    <row r="100" spans="1:31" s="126" customFormat="1" ht="60" x14ac:dyDescent="0.25">
      <c r="A100" s="132" t="s">
        <v>440</v>
      </c>
      <c r="B100" s="132" t="s">
        <v>456</v>
      </c>
      <c r="C100" s="132">
        <v>1129498</v>
      </c>
      <c r="D100" s="132" t="s">
        <v>446</v>
      </c>
      <c r="E100" s="133" t="s">
        <v>457</v>
      </c>
      <c r="F100" s="133"/>
      <c r="G100" s="125" t="s">
        <v>48</v>
      </c>
      <c r="H100" s="135"/>
      <c r="I100" s="185">
        <v>330000</v>
      </c>
      <c r="J100" s="133"/>
      <c r="K100" s="133"/>
      <c r="L100" s="133"/>
      <c r="M100" s="135">
        <v>102.5</v>
      </c>
      <c r="N100" s="133"/>
      <c r="O100" s="133"/>
      <c r="P100" s="133"/>
      <c r="Q100" s="133"/>
      <c r="R100" s="133"/>
      <c r="S100" s="133"/>
      <c r="T100" s="133"/>
      <c r="U100" s="133"/>
      <c r="V100" s="133"/>
      <c r="W100" s="133"/>
      <c r="X100" s="133"/>
      <c r="Y100" s="133"/>
      <c r="Z100" s="133"/>
      <c r="AA100" s="133"/>
      <c r="AB100" s="133"/>
      <c r="AC100" s="127" t="s">
        <v>458</v>
      </c>
      <c r="AD100" s="132" t="s">
        <v>459</v>
      </c>
      <c r="AE100" s="145" t="s">
        <v>460</v>
      </c>
    </row>
    <row r="101" spans="1:31" s="126" customFormat="1" ht="60" x14ac:dyDescent="0.25">
      <c r="A101" s="132" t="s">
        <v>440</v>
      </c>
      <c r="B101" s="132" t="s">
        <v>461</v>
      </c>
      <c r="C101" s="132">
        <v>1129500</v>
      </c>
      <c r="D101" s="132" t="s">
        <v>446</v>
      </c>
      <c r="E101" s="183" t="s">
        <v>462</v>
      </c>
      <c r="F101" s="133"/>
      <c r="G101" s="100" t="s">
        <v>77</v>
      </c>
      <c r="H101" s="135"/>
      <c r="I101" s="185">
        <v>312000</v>
      </c>
      <c r="J101" s="133"/>
      <c r="K101" s="133"/>
      <c r="L101" s="133"/>
      <c r="M101" s="135">
        <v>49.1</v>
      </c>
      <c r="N101" s="133"/>
      <c r="O101" s="133"/>
      <c r="P101" s="133"/>
      <c r="Q101" s="133"/>
      <c r="R101" s="133"/>
      <c r="S101" s="133"/>
      <c r="T101" s="133"/>
      <c r="U101" s="133"/>
      <c r="V101" s="133"/>
      <c r="W101" s="133"/>
      <c r="X101" s="133"/>
      <c r="Y101" s="133"/>
      <c r="Z101" s="133"/>
      <c r="AA101" s="133"/>
      <c r="AB101" s="133"/>
      <c r="AC101" s="127" t="s">
        <v>463</v>
      </c>
      <c r="AD101" s="132" t="s">
        <v>464</v>
      </c>
      <c r="AE101" s="145" t="s">
        <v>465</v>
      </c>
    </row>
    <row r="102" spans="1:31" s="126" customFormat="1" ht="31.5" x14ac:dyDescent="0.25">
      <c r="A102" s="132" t="s">
        <v>440</v>
      </c>
      <c r="B102" s="132" t="s">
        <v>466</v>
      </c>
      <c r="C102" s="132"/>
      <c r="D102" s="132"/>
      <c r="E102" s="133">
        <v>5</v>
      </c>
      <c r="F102" s="133">
        <v>2016</v>
      </c>
      <c r="G102" s="125" t="s">
        <v>38</v>
      </c>
      <c r="H102" s="133">
        <v>2016</v>
      </c>
      <c r="I102" s="133" t="s">
        <v>467</v>
      </c>
      <c r="J102" s="133">
        <v>60</v>
      </c>
      <c r="K102" s="133"/>
      <c r="L102" s="133">
        <v>40</v>
      </c>
      <c r="M102" s="133"/>
      <c r="N102" s="133"/>
      <c r="O102" s="133"/>
      <c r="P102" s="133"/>
      <c r="Q102" s="133"/>
      <c r="R102" s="133"/>
      <c r="S102" s="133"/>
      <c r="T102" s="133"/>
      <c r="U102" s="133"/>
      <c r="V102" s="133"/>
      <c r="W102" s="133" t="s">
        <v>180</v>
      </c>
      <c r="X102" s="133" t="s">
        <v>180</v>
      </c>
      <c r="Y102" s="133" t="s">
        <v>180</v>
      </c>
      <c r="Z102" s="133"/>
      <c r="AA102" s="133" t="s">
        <v>40</v>
      </c>
      <c r="AB102" s="133" t="s">
        <v>59</v>
      </c>
      <c r="AC102" s="133" t="s">
        <v>468</v>
      </c>
      <c r="AD102" s="132" t="s">
        <v>175</v>
      </c>
      <c r="AE102" s="146" t="s">
        <v>469</v>
      </c>
    </row>
    <row r="103" spans="1:31" s="126" customFormat="1" ht="31.5" x14ac:dyDescent="0.25">
      <c r="A103" s="132" t="s">
        <v>440</v>
      </c>
      <c r="B103" s="132" t="s">
        <v>470</v>
      </c>
      <c r="C103" s="132"/>
      <c r="D103" s="132"/>
      <c r="E103" s="133">
        <v>5</v>
      </c>
      <c r="F103" s="133">
        <v>2016</v>
      </c>
      <c r="G103" s="100" t="s">
        <v>57</v>
      </c>
      <c r="H103" s="133">
        <v>2016</v>
      </c>
      <c r="I103" s="133" t="s">
        <v>471</v>
      </c>
      <c r="J103" s="133">
        <v>60</v>
      </c>
      <c r="K103" s="133"/>
      <c r="L103" s="133">
        <v>40</v>
      </c>
      <c r="M103" s="133"/>
      <c r="N103" s="133"/>
      <c r="O103" s="133"/>
      <c r="P103" s="133"/>
      <c r="Q103" s="133"/>
      <c r="R103" s="133"/>
      <c r="S103" s="133"/>
      <c r="T103" s="133"/>
      <c r="U103" s="133"/>
      <c r="V103" s="133"/>
      <c r="W103" s="133" t="s">
        <v>180</v>
      </c>
      <c r="X103" s="133" t="s">
        <v>180</v>
      </c>
      <c r="Y103" s="133" t="s">
        <v>180</v>
      </c>
      <c r="Z103" s="133"/>
      <c r="AA103" s="133" t="s">
        <v>40</v>
      </c>
      <c r="AB103" s="133" t="s">
        <v>59</v>
      </c>
      <c r="AC103" s="133" t="s">
        <v>468</v>
      </c>
      <c r="AD103" s="132" t="s">
        <v>175</v>
      </c>
      <c r="AE103" s="146" t="s">
        <v>469</v>
      </c>
    </row>
    <row r="104" spans="1:31" s="126" customFormat="1" ht="31.5" x14ac:dyDescent="0.25">
      <c r="A104" s="132" t="s">
        <v>472</v>
      </c>
      <c r="B104" s="169" t="s">
        <v>473</v>
      </c>
      <c r="C104" s="182"/>
      <c r="D104" s="132"/>
      <c r="E104" s="133">
        <v>5</v>
      </c>
      <c r="F104" s="133">
        <v>2019</v>
      </c>
      <c r="G104" s="100" t="s">
        <v>155</v>
      </c>
      <c r="H104" s="133">
        <v>2019</v>
      </c>
      <c r="I104" s="174">
        <v>682500</v>
      </c>
      <c r="J104" s="133">
        <v>100</v>
      </c>
      <c r="K104" s="133"/>
      <c r="L104" s="133"/>
      <c r="M104" s="178">
        <v>1.27</v>
      </c>
      <c r="N104" s="133"/>
      <c r="O104" s="133"/>
      <c r="P104" s="133"/>
      <c r="Q104" s="133"/>
      <c r="R104" s="133"/>
      <c r="S104" s="133"/>
      <c r="T104" s="133"/>
      <c r="U104" s="133"/>
      <c r="V104" s="133">
        <f>0.5*M104</f>
        <v>0.63500000000000001</v>
      </c>
      <c r="W104" s="133" t="s">
        <v>180</v>
      </c>
      <c r="X104" s="133" t="s">
        <v>180</v>
      </c>
      <c r="Y104" s="133"/>
      <c r="Z104" s="133"/>
      <c r="AA104" s="133"/>
      <c r="AB104" s="133"/>
      <c r="AC104" s="133"/>
      <c r="AD104" s="132"/>
      <c r="AE104" s="146"/>
    </row>
    <row r="105" spans="1:31" s="126" customFormat="1" ht="31.5" x14ac:dyDescent="0.25">
      <c r="A105" s="132" t="s">
        <v>472</v>
      </c>
      <c r="B105" s="170" t="s">
        <v>474</v>
      </c>
      <c r="C105" s="170"/>
      <c r="D105" s="132"/>
      <c r="E105" s="133">
        <v>5</v>
      </c>
      <c r="F105" s="133">
        <v>2019</v>
      </c>
      <c r="G105" s="100" t="s">
        <v>155</v>
      </c>
      <c r="H105" s="133">
        <v>2019</v>
      </c>
      <c r="I105" s="175">
        <v>465000</v>
      </c>
      <c r="J105" s="133">
        <v>100</v>
      </c>
      <c r="K105" s="133"/>
      <c r="L105" s="133"/>
      <c r="M105" s="179">
        <v>10</v>
      </c>
      <c r="N105" s="133"/>
      <c r="O105" s="133"/>
      <c r="P105" s="133"/>
      <c r="Q105" s="133"/>
      <c r="R105" s="133"/>
      <c r="S105" s="133"/>
      <c r="T105" s="133"/>
      <c r="U105" s="133"/>
      <c r="V105" s="133">
        <f>0.5*M105</f>
        <v>5</v>
      </c>
      <c r="W105" s="133" t="s">
        <v>180</v>
      </c>
      <c r="X105" s="133" t="s">
        <v>180</v>
      </c>
      <c r="Y105" s="133"/>
      <c r="Z105" s="133"/>
      <c r="AA105" s="133"/>
      <c r="AB105" s="133"/>
      <c r="AC105" s="133"/>
      <c r="AD105" s="132"/>
      <c r="AE105" s="146"/>
    </row>
    <row r="106" spans="1:31" s="126" customFormat="1" ht="31.5" x14ac:dyDescent="0.25">
      <c r="A106" s="132" t="s">
        <v>472</v>
      </c>
      <c r="B106" s="171" t="s">
        <v>475</v>
      </c>
      <c r="C106" s="171"/>
      <c r="D106" s="132"/>
      <c r="E106" s="133">
        <v>5</v>
      </c>
      <c r="F106" s="133">
        <v>2019</v>
      </c>
      <c r="G106" s="100" t="s">
        <v>155</v>
      </c>
      <c r="H106" s="133">
        <v>2019</v>
      </c>
      <c r="I106" s="175">
        <v>99000</v>
      </c>
      <c r="J106" s="133">
        <v>100</v>
      </c>
      <c r="K106" s="133"/>
      <c r="L106" s="133"/>
      <c r="M106" s="179">
        <v>2.1800000000000002</v>
      </c>
      <c r="N106" s="133"/>
      <c r="O106" s="133"/>
      <c r="P106" s="133"/>
      <c r="Q106" s="133"/>
      <c r="R106" s="133"/>
      <c r="S106" s="133"/>
      <c r="T106" s="133"/>
      <c r="U106" s="133"/>
      <c r="V106" s="133">
        <f t="shared" ref="V106:V152" si="0">0.5*M106</f>
        <v>1.0900000000000001</v>
      </c>
      <c r="W106" s="133" t="s">
        <v>180</v>
      </c>
      <c r="X106" s="133" t="s">
        <v>180</v>
      </c>
      <c r="Y106" s="133"/>
      <c r="Z106" s="133"/>
      <c r="AA106" s="133"/>
      <c r="AB106" s="133"/>
      <c r="AC106" s="133"/>
      <c r="AD106" s="132"/>
      <c r="AE106" s="146"/>
    </row>
    <row r="107" spans="1:31" s="126" customFormat="1" ht="31.5" x14ac:dyDescent="0.25">
      <c r="A107" s="132" t="s">
        <v>472</v>
      </c>
      <c r="B107" s="172" t="s">
        <v>476</v>
      </c>
      <c r="C107" s="172"/>
      <c r="D107" s="132"/>
      <c r="E107" s="133">
        <v>5</v>
      </c>
      <c r="F107" s="133">
        <v>2019</v>
      </c>
      <c r="G107" s="100" t="s">
        <v>155</v>
      </c>
      <c r="H107" s="133">
        <v>2019</v>
      </c>
      <c r="I107" s="176">
        <v>46000</v>
      </c>
      <c r="J107" s="133">
        <v>100</v>
      </c>
      <c r="K107" s="133"/>
      <c r="L107" s="133"/>
      <c r="M107" s="180">
        <v>0.82</v>
      </c>
      <c r="N107" s="133"/>
      <c r="O107" s="133"/>
      <c r="P107" s="133"/>
      <c r="Q107" s="133"/>
      <c r="R107" s="133"/>
      <c r="S107" s="133"/>
      <c r="T107" s="133"/>
      <c r="U107" s="133"/>
      <c r="V107" s="133">
        <f t="shared" si="0"/>
        <v>0.41</v>
      </c>
      <c r="W107" s="133" t="s">
        <v>180</v>
      </c>
      <c r="X107" s="133" t="s">
        <v>180</v>
      </c>
      <c r="Y107" s="133"/>
      <c r="Z107" s="133"/>
      <c r="AA107" s="133"/>
      <c r="AB107" s="133"/>
      <c r="AC107" s="133"/>
      <c r="AD107" s="132"/>
      <c r="AE107" s="146"/>
    </row>
    <row r="108" spans="1:31" s="126" customFormat="1" ht="31.5" x14ac:dyDescent="0.25">
      <c r="A108" s="132" t="s">
        <v>472</v>
      </c>
      <c r="B108" s="172" t="s">
        <v>477</v>
      </c>
      <c r="C108" s="172"/>
      <c r="D108" s="132"/>
      <c r="E108" s="133">
        <v>5</v>
      </c>
      <c r="F108" s="133">
        <v>2019</v>
      </c>
      <c r="G108" s="100" t="s">
        <v>155</v>
      </c>
      <c r="H108" s="133">
        <v>2019</v>
      </c>
      <c r="I108" s="176">
        <v>2500</v>
      </c>
      <c r="J108" s="133">
        <v>100</v>
      </c>
      <c r="K108" s="133"/>
      <c r="L108" s="133"/>
      <c r="M108" s="180">
        <v>6.5000000000000002E-2</v>
      </c>
      <c r="N108" s="133"/>
      <c r="O108" s="133"/>
      <c r="P108" s="133"/>
      <c r="Q108" s="133"/>
      <c r="R108" s="133"/>
      <c r="S108" s="133"/>
      <c r="T108" s="133"/>
      <c r="U108" s="133"/>
      <c r="V108" s="133">
        <f t="shared" si="0"/>
        <v>3.2500000000000001E-2</v>
      </c>
      <c r="W108" s="133" t="s">
        <v>180</v>
      </c>
      <c r="X108" s="133" t="s">
        <v>180</v>
      </c>
      <c r="Y108" s="133"/>
      <c r="Z108" s="133"/>
      <c r="AA108" s="133"/>
      <c r="AB108" s="133"/>
      <c r="AC108" s="133"/>
      <c r="AD108" s="132"/>
      <c r="AE108" s="146"/>
    </row>
    <row r="109" spans="1:31" s="126" customFormat="1" ht="31.5" x14ac:dyDescent="0.25">
      <c r="A109" s="132" t="s">
        <v>472</v>
      </c>
      <c r="B109" s="172" t="s">
        <v>478</v>
      </c>
      <c r="C109" s="172"/>
      <c r="D109" s="132"/>
      <c r="E109" s="133">
        <v>5</v>
      </c>
      <c r="F109" s="133">
        <v>2019</v>
      </c>
      <c r="G109" s="100" t="s">
        <v>155</v>
      </c>
      <c r="H109" s="133">
        <v>2019</v>
      </c>
      <c r="I109" s="176">
        <v>355436</v>
      </c>
      <c r="J109" s="133">
        <v>100</v>
      </c>
      <c r="K109" s="133"/>
      <c r="L109" s="133"/>
      <c r="M109" s="180">
        <v>12.5</v>
      </c>
      <c r="N109" s="133"/>
      <c r="O109" s="133"/>
      <c r="P109" s="133"/>
      <c r="Q109" s="133"/>
      <c r="R109" s="133"/>
      <c r="S109" s="133"/>
      <c r="T109" s="133"/>
      <c r="U109" s="133"/>
      <c r="V109" s="133">
        <f t="shared" si="0"/>
        <v>6.25</v>
      </c>
      <c r="W109" s="133" t="s">
        <v>180</v>
      </c>
      <c r="X109" s="133" t="s">
        <v>180</v>
      </c>
      <c r="Y109" s="133"/>
      <c r="Z109" s="133"/>
      <c r="AA109" s="133"/>
      <c r="AB109" s="133"/>
      <c r="AC109" s="133"/>
      <c r="AD109" s="132"/>
      <c r="AE109" s="146"/>
    </row>
    <row r="110" spans="1:31" s="126" customFormat="1" ht="31.5" x14ac:dyDescent="0.25">
      <c r="A110" s="132" t="s">
        <v>472</v>
      </c>
      <c r="B110" s="172" t="s">
        <v>479</v>
      </c>
      <c r="C110" s="172"/>
      <c r="D110" s="132"/>
      <c r="E110" s="133">
        <v>5</v>
      </c>
      <c r="F110" s="133">
        <v>2019</v>
      </c>
      <c r="G110" s="100" t="s">
        <v>155</v>
      </c>
      <c r="H110" s="133">
        <v>2019</v>
      </c>
      <c r="I110" s="176">
        <v>126500</v>
      </c>
      <c r="J110" s="133">
        <v>100</v>
      </c>
      <c r="K110" s="133"/>
      <c r="L110" s="133"/>
      <c r="M110" s="180">
        <v>5.16</v>
      </c>
      <c r="N110" s="133"/>
      <c r="O110" s="133"/>
      <c r="P110" s="133"/>
      <c r="Q110" s="133"/>
      <c r="R110" s="133"/>
      <c r="S110" s="133"/>
      <c r="T110" s="133"/>
      <c r="U110" s="133"/>
      <c r="V110" s="133">
        <f t="shared" si="0"/>
        <v>2.58</v>
      </c>
      <c r="W110" s="133" t="s">
        <v>180</v>
      </c>
      <c r="X110" s="133" t="s">
        <v>180</v>
      </c>
      <c r="Y110" s="133"/>
      <c r="Z110" s="133"/>
      <c r="AA110" s="133"/>
      <c r="AB110" s="133"/>
      <c r="AC110" s="133"/>
      <c r="AD110" s="132"/>
      <c r="AE110" s="146"/>
    </row>
    <row r="111" spans="1:31" s="126" customFormat="1" ht="31.5" x14ac:dyDescent="0.25">
      <c r="A111" s="132" t="s">
        <v>472</v>
      </c>
      <c r="B111" s="173" t="s">
        <v>86</v>
      </c>
      <c r="C111" s="173"/>
      <c r="D111" s="132"/>
      <c r="E111" s="133">
        <v>5</v>
      </c>
      <c r="F111" s="133">
        <v>2019</v>
      </c>
      <c r="G111" s="100" t="s">
        <v>155</v>
      </c>
      <c r="H111" s="133">
        <v>2019</v>
      </c>
      <c r="I111" s="176">
        <v>630000</v>
      </c>
      <c r="J111" s="133">
        <v>100</v>
      </c>
      <c r="K111" s="133"/>
      <c r="L111" s="133"/>
      <c r="M111" s="181">
        <v>1.21</v>
      </c>
      <c r="N111" s="133"/>
      <c r="O111" s="133"/>
      <c r="P111" s="133"/>
      <c r="Q111" s="133"/>
      <c r="R111" s="133"/>
      <c r="S111" s="133"/>
      <c r="T111" s="133"/>
      <c r="U111" s="133"/>
      <c r="V111" s="133">
        <f t="shared" si="0"/>
        <v>0.60499999999999998</v>
      </c>
      <c r="W111" s="133" t="s">
        <v>180</v>
      </c>
      <c r="X111" s="133" t="s">
        <v>180</v>
      </c>
      <c r="Y111" s="133"/>
      <c r="Z111" s="133"/>
      <c r="AA111" s="133"/>
      <c r="AB111" s="133"/>
      <c r="AC111" s="133"/>
      <c r="AD111" s="132"/>
      <c r="AE111" s="146"/>
    </row>
    <row r="112" spans="1:31" s="126" customFormat="1" ht="31.5" x14ac:dyDescent="0.25">
      <c r="A112" s="132" t="s">
        <v>472</v>
      </c>
      <c r="B112" s="173" t="s">
        <v>480</v>
      </c>
      <c r="C112" s="173"/>
      <c r="D112" s="132"/>
      <c r="E112" s="133">
        <v>5</v>
      </c>
      <c r="F112" s="133">
        <v>2019</v>
      </c>
      <c r="G112" s="100" t="s">
        <v>155</v>
      </c>
      <c r="H112" s="133">
        <v>2019</v>
      </c>
      <c r="I112" s="176">
        <v>885000</v>
      </c>
      <c r="J112" s="133">
        <v>100</v>
      </c>
      <c r="K112" s="133"/>
      <c r="L112" s="133"/>
      <c r="M112" s="181">
        <v>68.599999999999994</v>
      </c>
      <c r="N112" s="133"/>
      <c r="O112" s="133"/>
      <c r="P112" s="133"/>
      <c r="Q112" s="133"/>
      <c r="R112" s="133"/>
      <c r="S112" s="133"/>
      <c r="T112" s="133"/>
      <c r="U112" s="133"/>
      <c r="V112" s="133">
        <f t="shared" si="0"/>
        <v>34.299999999999997</v>
      </c>
      <c r="W112" s="133" t="s">
        <v>180</v>
      </c>
      <c r="X112" s="133" t="s">
        <v>180</v>
      </c>
      <c r="Y112" s="133"/>
      <c r="Z112" s="133"/>
      <c r="AA112" s="133"/>
      <c r="AB112" s="133"/>
      <c r="AC112" s="133"/>
      <c r="AD112" s="132"/>
      <c r="AE112" s="146"/>
    </row>
    <row r="113" spans="1:31" s="126" customFormat="1" ht="31.5" x14ac:dyDescent="0.25">
      <c r="A113" s="132" t="s">
        <v>472</v>
      </c>
      <c r="B113" s="173" t="s">
        <v>481</v>
      </c>
      <c r="C113" s="173"/>
      <c r="D113" s="132"/>
      <c r="E113" s="133">
        <v>5</v>
      </c>
      <c r="F113" s="133">
        <v>2019</v>
      </c>
      <c r="G113" s="100" t="s">
        <v>155</v>
      </c>
      <c r="H113" s="133">
        <v>2019</v>
      </c>
      <c r="I113" s="176">
        <v>50000</v>
      </c>
      <c r="J113" s="133">
        <v>100</v>
      </c>
      <c r="K113" s="133"/>
      <c r="L113" s="133"/>
      <c r="M113" s="181">
        <v>4.25</v>
      </c>
      <c r="N113" s="133"/>
      <c r="O113" s="133"/>
      <c r="P113" s="133"/>
      <c r="Q113" s="133"/>
      <c r="R113" s="133"/>
      <c r="S113" s="133"/>
      <c r="T113" s="133"/>
      <c r="U113" s="133"/>
      <c r="V113" s="133">
        <f t="shared" si="0"/>
        <v>2.125</v>
      </c>
      <c r="W113" s="133" t="s">
        <v>180</v>
      </c>
      <c r="X113" s="133" t="s">
        <v>180</v>
      </c>
      <c r="Y113" s="133"/>
      <c r="Z113" s="133"/>
      <c r="AA113" s="133"/>
      <c r="AB113" s="133"/>
      <c r="AC113" s="133"/>
      <c r="AD113" s="132"/>
      <c r="AE113" s="146"/>
    </row>
    <row r="114" spans="1:31" s="126" customFormat="1" ht="31.5" x14ac:dyDescent="0.25">
      <c r="A114" s="132" t="s">
        <v>472</v>
      </c>
      <c r="B114" s="173" t="s">
        <v>482</v>
      </c>
      <c r="C114" s="173"/>
      <c r="D114" s="132"/>
      <c r="E114" s="133">
        <v>5</v>
      </c>
      <c r="F114" s="133">
        <v>2019</v>
      </c>
      <c r="G114" s="100" t="s">
        <v>155</v>
      </c>
      <c r="H114" s="133">
        <v>2019</v>
      </c>
      <c r="I114" s="176">
        <v>0</v>
      </c>
      <c r="J114" s="133">
        <v>100</v>
      </c>
      <c r="K114" s="133"/>
      <c r="L114" s="133"/>
      <c r="M114" s="181">
        <v>2.78</v>
      </c>
      <c r="N114" s="133"/>
      <c r="O114" s="133"/>
      <c r="P114" s="133"/>
      <c r="Q114" s="133"/>
      <c r="R114" s="133"/>
      <c r="S114" s="133"/>
      <c r="T114" s="133"/>
      <c r="U114" s="133"/>
      <c r="V114" s="133">
        <f t="shared" si="0"/>
        <v>1.39</v>
      </c>
      <c r="W114" s="133" t="s">
        <v>180</v>
      </c>
      <c r="X114" s="133" t="s">
        <v>180</v>
      </c>
      <c r="Y114" s="133"/>
      <c r="Z114" s="133"/>
      <c r="AA114" s="133"/>
      <c r="AB114" s="133"/>
      <c r="AC114" s="133"/>
      <c r="AD114" s="132"/>
      <c r="AE114" s="146"/>
    </row>
    <row r="115" spans="1:31" s="126" customFormat="1" ht="31.5" x14ac:dyDescent="0.25">
      <c r="A115" s="132" t="s">
        <v>472</v>
      </c>
      <c r="B115" s="172" t="s">
        <v>483</v>
      </c>
      <c r="C115" s="172"/>
      <c r="D115" s="132"/>
      <c r="E115" s="133">
        <v>5</v>
      </c>
      <c r="F115" s="133">
        <v>2019</v>
      </c>
      <c r="G115" s="100" t="s">
        <v>155</v>
      </c>
      <c r="H115" s="133">
        <v>2019</v>
      </c>
      <c r="I115" s="176">
        <v>45000</v>
      </c>
      <c r="J115" s="133">
        <v>100</v>
      </c>
      <c r="K115" s="133"/>
      <c r="L115" s="133"/>
      <c r="M115" s="180">
        <v>3.5</v>
      </c>
      <c r="N115" s="133"/>
      <c r="O115" s="133"/>
      <c r="P115" s="133"/>
      <c r="Q115" s="133"/>
      <c r="R115" s="133"/>
      <c r="S115" s="133"/>
      <c r="T115" s="133"/>
      <c r="U115" s="133"/>
      <c r="V115" s="133">
        <f t="shared" si="0"/>
        <v>1.75</v>
      </c>
      <c r="W115" s="133" t="s">
        <v>180</v>
      </c>
      <c r="X115" s="133" t="s">
        <v>180</v>
      </c>
      <c r="Y115" s="133"/>
      <c r="Z115" s="133"/>
      <c r="AA115" s="133"/>
      <c r="AB115" s="133"/>
      <c r="AC115" s="133"/>
      <c r="AD115" s="132"/>
      <c r="AE115" s="146"/>
    </row>
    <row r="116" spans="1:31" s="126" customFormat="1" ht="31.5" x14ac:dyDescent="0.25">
      <c r="A116" s="132" t="s">
        <v>472</v>
      </c>
      <c r="B116" s="172" t="s">
        <v>484</v>
      </c>
      <c r="C116" s="172"/>
      <c r="D116" s="132"/>
      <c r="E116" s="133">
        <v>5</v>
      </c>
      <c r="F116" s="133">
        <v>2019</v>
      </c>
      <c r="G116" s="100" t="s">
        <v>155</v>
      </c>
      <c r="H116" s="133">
        <v>2019</v>
      </c>
      <c r="I116" s="176">
        <v>286000</v>
      </c>
      <c r="J116" s="133">
        <v>100</v>
      </c>
      <c r="K116" s="133"/>
      <c r="L116" s="133"/>
      <c r="M116" s="180">
        <v>12.44</v>
      </c>
      <c r="N116" s="133"/>
      <c r="O116" s="133"/>
      <c r="P116" s="133"/>
      <c r="Q116" s="133"/>
      <c r="R116" s="133"/>
      <c r="S116" s="133"/>
      <c r="T116" s="133"/>
      <c r="U116" s="133"/>
      <c r="V116" s="133">
        <f t="shared" si="0"/>
        <v>6.22</v>
      </c>
      <c r="W116" s="133" t="s">
        <v>180</v>
      </c>
      <c r="X116" s="133" t="s">
        <v>180</v>
      </c>
      <c r="Y116" s="133"/>
      <c r="Z116" s="133"/>
      <c r="AA116" s="133"/>
      <c r="AB116" s="133"/>
      <c r="AC116" s="133"/>
      <c r="AD116" s="132"/>
      <c r="AE116" s="146"/>
    </row>
    <row r="117" spans="1:31" s="126" customFormat="1" ht="31.5" x14ac:dyDescent="0.25">
      <c r="A117" s="132" t="s">
        <v>472</v>
      </c>
      <c r="B117" s="173" t="s">
        <v>86</v>
      </c>
      <c r="C117" s="173"/>
      <c r="D117" s="132"/>
      <c r="E117" s="133">
        <v>5</v>
      </c>
      <c r="F117" s="133">
        <v>2019</v>
      </c>
      <c r="G117" s="100" t="s">
        <v>155</v>
      </c>
      <c r="H117" s="133">
        <v>2019</v>
      </c>
      <c r="I117" s="176">
        <v>275000</v>
      </c>
      <c r="J117" s="133">
        <v>100</v>
      </c>
      <c r="K117" s="133"/>
      <c r="L117" s="133"/>
      <c r="M117" s="180">
        <v>2.85</v>
      </c>
      <c r="N117" s="133"/>
      <c r="O117" s="133"/>
      <c r="P117" s="133"/>
      <c r="Q117" s="133"/>
      <c r="R117" s="133"/>
      <c r="S117" s="133"/>
      <c r="T117" s="133"/>
      <c r="U117" s="133"/>
      <c r="V117" s="133">
        <f t="shared" si="0"/>
        <v>1.425</v>
      </c>
      <c r="W117" s="133" t="s">
        <v>180</v>
      </c>
      <c r="X117" s="133" t="s">
        <v>180</v>
      </c>
      <c r="Y117" s="133"/>
      <c r="Z117" s="133"/>
      <c r="AA117" s="133"/>
      <c r="AB117" s="133"/>
      <c r="AC117" s="133"/>
      <c r="AD117" s="132"/>
      <c r="AE117" s="146"/>
    </row>
    <row r="118" spans="1:31" s="126" customFormat="1" ht="31.5" x14ac:dyDescent="0.25">
      <c r="A118" s="132" t="s">
        <v>472</v>
      </c>
      <c r="B118" s="173" t="s">
        <v>474</v>
      </c>
      <c r="C118" s="173"/>
      <c r="D118" s="132"/>
      <c r="E118" s="133">
        <v>5</v>
      </c>
      <c r="F118" s="133">
        <v>2019</v>
      </c>
      <c r="G118" s="100" t="s">
        <v>155</v>
      </c>
      <c r="H118" s="133">
        <v>2019</v>
      </c>
      <c r="I118" s="176">
        <v>510000</v>
      </c>
      <c r="J118" s="133">
        <v>100</v>
      </c>
      <c r="K118" s="133"/>
      <c r="L118" s="133"/>
      <c r="M118" s="181">
        <v>3.9</v>
      </c>
      <c r="N118" s="133"/>
      <c r="O118" s="133"/>
      <c r="P118" s="133"/>
      <c r="Q118" s="133"/>
      <c r="R118" s="133"/>
      <c r="S118" s="133"/>
      <c r="T118" s="133"/>
      <c r="U118" s="133"/>
      <c r="V118" s="133">
        <f t="shared" si="0"/>
        <v>1.95</v>
      </c>
      <c r="W118" s="133" t="s">
        <v>180</v>
      </c>
      <c r="X118" s="133" t="s">
        <v>180</v>
      </c>
      <c r="Y118" s="133"/>
      <c r="Z118" s="133"/>
      <c r="AA118" s="133"/>
      <c r="AB118" s="133"/>
      <c r="AC118" s="133"/>
      <c r="AD118" s="132"/>
      <c r="AE118" s="146"/>
    </row>
    <row r="119" spans="1:31" s="126" customFormat="1" ht="31.5" x14ac:dyDescent="0.25">
      <c r="A119" s="132" t="s">
        <v>485</v>
      </c>
      <c r="B119" s="173" t="s">
        <v>486</v>
      </c>
      <c r="C119" s="173"/>
      <c r="D119" s="132" t="s">
        <v>1</v>
      </c>
      <c r="E119" s="133">
        <v>5</v>
      </c>
      <c r="F119" s="133">
        <v>2019</v>
      </c>
      <c r="G119" s="100" t="s">
        <v>155</v>
      </c>
      <c r="H119" s="133">
        <v>2019</v>
      </c>
      <c r="I119" s="176">
        <v>110000</v>
      </c>
      <c r="J119" s="133">
        <v>100</v>
      </c>
      <c r="K119" s="133"/>
      <c r="L119" s="133"/>
      <c r="M119" s="181">
        <v>0.37</v>
      </c>
      <c r="N119" s="133"/>
      <c r="O119" s="133"/>
      <c r="P119" s="133"/>
      <c r="Q119" s="133"/>
      <c r="R119" s="133"/>
      <c r="S119" s="133"/>
      <c r="T119" s="133"/>
      <c r="U119" s="133"/>
      <c r="V119" s="133">
        <f t="shared" si="0"/>
        <v>0.185</v>
      </c>
      <c r="W119" s="133" t="s">
        <v>180</v>
      </c>
      <c r="X119" s="133" t="s">
        <v>180</v>
      </c>
      <c r="Y119" s="133"/>
      <c r="Z119" s="133"/>
      <c r="AA119" s="133"/>
      <c r="AB119" s="133"/>
      <c r="AC119" s="133"/>
      <c r="AD119" s="132"/>
      <c r="AE119" s="146"/>
    </row>
    <row r="120" spans="1:31" s="126" customFormat="1" ht="31.5" x14ac:dyDescent="0.25">
      <c r="A120" s="132" t="s">
        <v>472</v>
      </c>
      <c r="B120" s="173" t="s">
        <v>487</v>
      </c>
      <c r="C120" s="173"/>
      <c r="D120" s="132"/>
      <c r="E120" s="133">
        <v>5</v>
      </c>
      <c r="F120" s="133">
        <v>2019</v>
      </c>
      <c r="G120" s="100" t="s">
        <v>155</v>
      </c>
      <c r="H120" s="133">
        <v>2019</v>
      </c>
      <c r="I120" s="176">
        <v>9600</v>
      </c>
      <c r="J120" s="133">
        <v>100</v>
      </c>
      <c r="K120" s="133"/>
      <c r="L120" s="133"/>
      <c r="M120" s="181">
        <v>0.37</v>
      </c>
      <c r="N120" s="133"/>
      <c r="O120" s="133"/>
      <c r="P120" s="133"/>
      <c r="Q120" s="133"/>
      <c r="R120" s="133"/>
      <c r="S120" s="133"/>
      <c r="T120" s="133"/>
      <c r="U120" s="133"/>
      <c r="V120" s="133">
        <f t="shared" si="0"/>
        <v>0.185</v>
      </c>
      <c r="W120" s="133" t="s">
        <v>180</v>
      </c>
      <c r="X120" s="133" t="s">
        <v>180</v>
      </c>
      <c r="Y120" s="133"/>
      <c r="Z120" s="133"/>
      <c r="AA120" s="133"/>
      <c r="AB120" s="133"/>
      <c r="AC120" s="133"/>
      <c r="AD120" s="132"/>
      <c r="AE120" s="146"/>
    </row>
    <row r="121" spans="1:31" s="126" customFormat="1" ht="31.5" x14ac:dyDescent="0.25">
      <c r="A121" s="132" t="s">
        <v>472</v>
      </c>
      <c r="B121" s="173" t="s">
        <v>488</v>
      </c>
      <c r="C121" s="173"/>
      <c r="D121" s="132"/>
      <c r="E121" s="133">
        <v>5</v>
      </c>
      <c r="F121" s="133">
        <v>2019</v>
      </c>
      <c r="G121" s="100" t="s">
        <v>155</v>
      </c>
      <c r="H121" s="133">
        <v>2019</v>
      </c>
      <c r="I121" s="176">
        <v>654500</v>
      </c>
      <c r="J121" s="133">
        <v>100</v>
      </c>
      <c r="K121" s="133"/>
      <c r="L121" s="133"/>
      <c r="M121" s="181">
        <v>0.6</v>
      </c>
      <c r="N121" s="133"/>
      <c r="O121" s="133"/>
      <c r="P121" s="133"/>
      <c r="Q121" s="133"/>
      <c r="R121" s="133"/>
      <c r="S121" s="133"/>
      <c r="T121" s="133"/>
      <c r="U121" s="133"/>
      <c r="V121" s="133">
        <f t="shared" si="0"/>
        <v>0.3</v>
      </c>
      <c r="W121" s="133" t="s">
        <v>180</v>
      </c>
      <c r="X121" s="133" t="s">
        <v>180</v>
      </c>
      <c r="Y121" s="133"/>
      <c r="Z121" s="133"/>
      <c r="AA121" s="133"/>
      <c r="AB121" s="133"/>
      <c r="AC121" s="133"/>
      <c r="AD121" s="132"/>
      <c r="AE121" s="146"/>
    </row>
    <row r="122" spans="1:31" s="126" customFormat="1" ht="31.5" x14ac:dyDescent="0.25">
      <c r="A122" s="132" t="s">
        <v>472</v>
      </c>
      <c r="B122" s="173" t="s">
        <v>489</v>
      </c>
      <c r="C122" s="173"/>
      <c r="D122" s="132"/>
      <c r="E122" s="133">
        <v>5</v>
      </c>
      <c r="F122" s="133">
        <v>2019</v>
      </c>
      <c r="G122" s="100" t="s">
        <v>155</v>
      </c>
      <c r="H122" s="133">
        <v>2019</v>
      </c>
      <c r="I122" s="176">
        <v>210000</v>
      </c>
      <c r="J122" s="133">
        <v>100</v>
      </c>
      <c r="K122" s="133"/>
      <c r="L122" s="133"/>
      <c r="M122" s="181">
        <v>3.5</v>
      </c>
      <c r="N122" s="133"/>
      <c r="O122" s="133"/>
      <c r="P122" s="133"/>
      <c r="Q122" s="133"/>
      <c r="R122" s="133"/>
      <c r="S122" s="133"/>
      <c r="T122" s="133"/>
      <c r="U122" s="133"/>
      <c r="V122" s="133">
        <f t="shared" si="0"/>
        <v>1.75</v>
      </c>
      <c r="W122" s="133" t="s">
        <v>180</v>
      </c>
      <c r="X122" s="133" t="s">
        <v>180</v>
      </c>
      <c r="Y122" s="133"/>
      <c r="Z122" s="133"/>
      <c r="AA122" s="133"/>
      <c r="AB122" s="133"/>
      <c r="AC122" s="133"/>
      <c r="AD122" s="132"/>
      <c r="AE122" s="146"/>
    </row>
    <row r="123" spans="1:31" s="126" customFormat="1" ht="31.5" x14ac:dyDescent="0.25">
      <c r="A123" s="132" t="s">
        <v>472</v>
      </c>
      <c r="B123" s="173" t="s">
        <v>486</v>
      </c>
      <c r="C123" s="173"/>
      <c r="D123" s="132"/>
      <c r="E123" s="133">
        <v>5</v>
      </c>
      <c r="F123" s="133">
        <v>2019</v>
      </c>
      <c r="G123" s="100" t="s">
        <v>155</v>
      </c>
      <c r="H123" s="133">
        <v>2019</v>
      </c>
      <c r="I123" s="176">
        <v>150000</v>
      </c>
      <c r="J123" s="133">
        <v>100</v>
      </c>
      <c r="K123" s="133"/>
      <c r="L123" s="133"/>
      <c r="M123" s="181">
        <v>0.8</v>
      </c>
      <c r="N123" s="133"/>
      <c r="O123" s="133"/>
      <c r="P123" s="133"/>
      <c r="Q123" s="133"/>
      <c r="R123" s="133"/>
      <c r="S123" s="133"/>
      <c r="T123" s="133"/>
      <c r="U123" s="133"/>
      <c r="V123" s="133">
        <f t="shared" si="0"/>
        <v>0.4</v>
      </c>
      <c r="W123" s="133" t="s">
        <v>180</v>
      </c>
      <c r="X123" s="133" t="s">
        <v>180</v>
      </c>
      <c r="Y123" s="133"/>
      <c r="Z123" s="133"/>
      <c r="AA123" s="133"/>
      <c r="AB123" s="133"/>
      <c r="AC123" s="133"/>
      <c r="AD123" s="132"/>
      <c r="AE123" s="146"/>
    </row>
    <row r="124" spans="1:31" s="126" customFormat="1" ht="31.5" x14ac:dyDescent="0.25">
      <c r="A124" s="132" t="s">
        <v>472</v>
      </c>
      <c r="B124" s="173" t="s">
        <v>474</v>
      </c>
      <c r="C124" s="173"/>
      <c r="D124" s="132"/>
      <c r="E124" s="133">
        <v>5</v>
      </c>
      <c r="F124" s="133">
        <v>2019</v>
      </c>
      <c r="G124" s="100" t="s">
        <v>155</v>
      </c>
      <c r="H124" s="133">
        <v>2019</v>
      </c>
      <c r="I124" s="176">
        <v>35000</v>
      </c>
      <c r="J124" s="133">
        <v>100</v>
      </c>
      <c r="K124" s="133"/>
      <c r="L124" s="133"/>
      <c r="M124" s="181">
        <v>1.61</v>
      </c>
      <c r="N124" s="133"/>
      <c r="O124" s="133"/>
      <c r="P124" s="133"/>
      <c r="Q124" s="133"/>
      <c r="R124" s="133"/>
      <c r="S124" s="133"/>
      <c r="T124" s="133"/>
      <c r="U124" s="133"/>
      <c r="V124" s="133">
        <f t="shared" si="0"/>
        <v>0.80500000000000005</v>
      </c>
      <c r="W124" s="133" t="s">
        <v>180</v>
      </c>
      <c r="X124" s="133" t="s">
        <v>180</v>
      </c>
      <c r="Y124" s="133"/>
      <c r="Z124" s="133"/>
      <c r="AA124" s="133"/>
      <c r="AB124" s="133"/>
      <c r="AC124" s="133"/>
      <c r="AD124" s="132"/>
      <c r="AE124" s="146"/>
    </row>
    <row r="125" spans="1:31" s="126" customFormat="1" ht="31.5" x14ac:dyDescent="0.25">
      <c r="A125" s="132" t="s">
        <v>472</v>
      </c>
      <c r="B125" s="173" t="s">
        <v>487</v>
      </c>
      <c r="C125" s="173"/>
      <c r="D125" s="132"/>
      <c r="E125" s="133">
        <v>5</v>
      </c>
      <c r="F125" s="133">
        <v>2019</v>
      </c>
      <c r="G125" s="100" t="s">
        <v>155</v>
      </c>
      <c r="H125" s="133">
        <v>2019</v>
      </c>
      <c r="I125" s="176">
        <v>10000</v>
      </c>
      <c r="J125" s="133">
        <v>100</v>
      </c>
      <c r="K125" s="133"/>
      <c r="L125" s="133"/>
      <c r="M125" s="181">
        <v>0.53</v>
      </c>
      <c r="N125" s="133"/>
      <c r="O125" s="133"/>
      <c r="P125" s="133"/>
      <c r="Q125" s="133"/>
      <c r="R125" s="133"/>
      <c r="S125" s="133"/>
      <c r="T125" s="133"/>
      <c r="U125" s="133"/>
      <c r="V125" s="133">
        <f t="shared" si="0"/>
        <v>0.26500000000000001</v>
      </c>
      <c r="W125" s="133" t="s">
        <v>180</v>
      </c>
      <c r="X125" s="133" t="s">
        <v>180</v>
      </c>
      <c r="Y125" s="133"/>
      <c r="Z125" s="133"/>
      <c r="AA125" s="133"/>
      <c r="AB125" s="133"/>
      <c r="AC125" s="133"/>
      <c r="AD125" s="132"/>
      <c r="AE125" s="146"/>
    </row>
    <row r="126" spans="1:31" s="126" customFormat="1" x14ac:dyDescent="0.25">
      <c r="A126" s="132" t="s">
        <v>472</v>
      </c>
      <c r="B126" s="173" t="s">
        <v>490</v>
      </c>
      <c r="C126" s="173">
        <v>1117559</v>
      </c>
      <c r="D126" s="132" t="s">
        <v>491</v>
      </c>
      <c r="E126" s="133">
        <v>4</v>
      </c>
      <c r="F126" s="133">
        <v>2019</v>
      </c>
      <c r="G126" s="100" t="s">
        <v>492</v>
      </c>
      <c r="H126" s="133">
        <v>2019</v>
      </c>
      <c r="I126" s="176">
        <v>1000000</v>
      </c>
      <c r="J126" s="133">
        <v>100</v>
      </c>
      <c r="K126" s="133"/>
      <c r="L126" s="133"/>
      <c r="M126" s="181"/>
      <c r="N126" s="133"/>
      <c r="O126" s="133"/>
      <c r="P126" s="133"/>
      <c r="Q126" s="133"/>
      <c r="R126" s="133"/>
      <c r="S126" s="133"/>
      <c r="T126" s="133"/>
      <c r="U126" s="133"/>
      <c r="V126" s="133">
        <f t="shared" si="0"/>
        <v>0</v>
      </c>
      <c r="W126" s="133" t="s">
        <v>180</v>
      </c>
      <c r="X126" s="133" t="s">
        <v>180</v>
      </c>
      <c r="Y126" s="133"/>
      <c r="Z126" s="133"/>
      <c r="AA126" s="133"/>
      <c r="AB126" s="133"/>
      <c r="AC126" s="133"/>
      <c r="AD126" s="132" t="s">
        <v>493</v>
      </c>
      <c r="AE126" s="146"/>
    </row>
    <row r="127" spans="1:31" s="126" customFormat="1" ht="31.5" x14ac:dyDescent="0.25">
      <c r="A127" s="132" t="s">
        <v>472</v>
      </c>
      <c r="B127" s="173" t="s">
        <v>481</v>
      </c>
      <c r="C127" s="173"/>
      <c r="D127" s="132"/>
      <c r="E127" s="133">
        <v>5</v>
      </c>
      <c r="F127" s="133">
        <v>2019</v>
      </c>
      <c r="G127" s="100" t="s">
        <v>155</v>
      </c>
      <c r="H127" s="133">
        <v>2019</v>
      </c>
      <c r="I127" s="176">
        <v>45000</v>
      </c>
      <c r="J127" s="133">
        <v>100</v>
      </c>
      <c r="K127" s="133"/>
      <c r="L127" s="133"/>
      <c r="M127" s="181">
        <v>3</v>
      </c>
      <c r="N127" s="133"/>
      <c r="O127" s="133"/>
      <c r="P127" s="133"/>
      <c r="Q127" s="133"/>
      <c r="R127" s="133"/>
      <c r="S127" s="133"/>
      <c r="T127" s="133"/>
      <c r="U127" s="133"/>
      <c r="V127" s="133">
        <f t="shared" si="0"/>
        <v>1.5</v>
      </c>
      <c r="W127" s="133" t="s">
        <v>180</v>
      </c>
      <c r="X127" s="133" t="s">
        <v>180</v>
      </c>
      <c r="Y127" s="133"/>
      <c r="Z127" s="133"/>
      <c r="AA127" s="133"/>
      <c r="AB127" s="133"/>
      <c r="AC127" s="133"/>
      <c r="AD127" s="132"/>
      <c r="AE127" s="146"/>
    </row>
    <row r="128" spans="1:31" s="126" customFormat="1" ht="31.5" x14ac:dyDescent="0.25">
      <c r="A128" s="132" t="s">
        <v>472</v>
      </c>
      <c r="B128" s="173" t="s">
        <v>494</v>
      </c>
      <c r="C128" s="173"/>
      <c r="D128" s="132"/>
      <c r="E128" s="133">
        <v>5</v>
      </c>
      <c r="F128" s="133">
        <v>2019</v>
      </c>
      <c r="G128" s="100" t="s">
        <v>155</v>
      </c>
      <c r="H128" s="133">
        <v>2019</v>
      </c>
      <c r="I128" s="177">
        <v>430000</v>
      </c>
      <c r="J128" s="133">
        <v>100</v>
      </c>
      <c r="K128" s="133"/>
      <c r="L128" s="133"/>
      <c r="M128" s="181">
        <v>40.590000000000003</v>
      </c>
      <c r="N128" s="133"/>
      <c r="O128" s="133"/>
      <c r="P128" s="133"/>
      <c r="Q128" s="133"/>
      <c r="R128" s="133"/>
      <c r="S128" s="133"/>
      <c r="T128" s="133"/>
      <c r="U128" s="133"/>
      <c r="V128" s="133">
        <f t="shared" si="0"/>
        <v>20.295000000000002</v>
      </c>
      <c r="W128" s="133" t="s">
        <v>180</v>
      </c>
      <c r="X128" s="133" t="s">
        <v>180</v>
      </c>
      <c r="Y128" s="133"/>
      <c r="Z128" s="133"/>
      <c r="AA128" s="133"/>
      <c r="AB128" s="133"/>
      <c r="AC128" s="133"/>
      <c r="AD128" s="132"/>
      <c r="AE128" s="146"/>
    </row>
    <row r="129" spans="1:31" s="126" customFormat="1" ht="31.5" x14ac:dyDescent="0.25">
      <c r="A129" s="132" t="s">
        <v>472</v>
      </c>
      <c r="B129" s="173" t="s">
        <v>495</v>
      </c>
      <c r="C129" s="173"/>
      <c r="D129" s="132"/>
      <c r="E129" s="133">
        <v>5</v>
      </c>
      <c r="F129" s="133">
        <v>2019</v>
      </c>
      <c r="G129" s="100" t="s">
        <v>155</v>
      </c>
      <c r="H129" s="133">
        <v>2019</v>
      </c>
      <c r="I129" s="176">
        <v>10485</v>
      </c>
      <c r="J129" s="133">
        <v>100</v>
      </c>
      <c r="K129" s="133"/>
      <c r="L129" s="133"/>
      <c r="M129" s="181">
        <v>8.0000000000000002E-3</v>
      </c>
      <c r="N129" s="133"/>
      <c r="O129" s="133"/>
      <c r="P129" s="133"/>
      <c r="Q129" s="133"/>
      <c r="R129" s="133"/>
      <c r="S129" s="133"/>
      <c r="T129" s="133"/>
      <c r="U129" s="133"/>
      <c r="V129" s="133">
        <f t="shared" si="0"/>
        <v>4.0000000000000001E-3</v>
      </c>
      <c r="W129" s="133" t="s">
        <v>180</v>
      </c>
      <c r="X129" s="133" t="s">
        <v>180</v>
      </c>
      <c r="Y129" s="133"/>
      <c r="Z129" s="133"/>
      <c r="AA129" s="133"/>
      <c r="AB129" s="133"/>
      <c r="AC129" s="133"/>
      <c r="AD129" s="132"/>
      <c r="AE129" s="146"/>
    </row>
    <row r="130" spans="1:31" s="126" customFormat="1" ht="31.5" x14ac:dyDescent="0.25">
      <c r="A130" s="132" t="s">
        <v>472</v>
      </c>
      <c r="B130" s="173" t="s">
        <v>496</v>
      </c>
      <c r="C130" s="173">
        <v>1132403</v>
      </c>
      <c r="D130" s="132" t="s">
        <v>497</v>
      </c>
      <c r="E130" s="133">
        <v>5</v>
      </c>
      <c r="F130" s="133">
        <v>2019</v>
      </c>
      <c r="G130" s="100" t="s">
        <v>155</v>
      </c>
      <c r="H130" s="133">
        <v>2019</v>
      </c>
      <c r="I130" s="176">
        <v>635000</v>
      </c>
      <c r="J130" s="133">
        <v>100</v>
      </c>
      <c r="K130" s="133"/>
      <c r="L130" s="133"/>
      <c r="M130" s="181">
        <v>2.75</v>
      </c>
      <c r="N130" s="133"/>
      <c r="O130" s="133"/>
      <c r="P130" s="133"/>
      <c r="Q130" s="133"/>
      <c r="R130" s="133"/>
      <c r="S130" s="133"/>
      <c r="T130" s="133"/>
      <c r="U130" s="133"/>
      <c r="V130" s="133">
        <f t="shared" si="0"/>
        <v>1.375</v>
      </c>
      <c r="W130" s="133" t="s">
        <v>180</v>
      </c>
      <c r="X130" s="133" t="s">
        <v>180</v>
      </c>
      <c r="Y130" s="133"/>
      <c r="Z130" s="133"/>
      <c r="AA130" s="133"/>
      <c r="AB130" s="133"/>
      <c r="AC130" s="133"/>
      <c r="AD130" s="132"/>
      <c r="AE130" s="146"/>
    </row>
    <row r="131" spans="1:31" s="126" customFormat="1" ht="31.5" x14ac:dyDescent="0.25">
      <c r="A131" s="132" t="s">
        <v>472</v>
      </c>
      <c r="B131" s="173" t="s">
        <v>498</v>
      </c>
      <c r="C131" s="173"/>
      <c r="D131" s="132"/>
      <c r="E131" s="133">
        <v>5</v>
      </c>
      <c r="F131" s="133">
        <v>2019</v>
      </c>
      <c r="G131" s="100" t="s">
        <v>155</v>
      </c>
      <c r="H131" s="133">
        <v>2019</v>
      </c>
      <c r="I131" s="176">
        <v>27500</v>
      </c>
      <c r="J131" s="133">
        <v>100</v>
      </c>
      <c r="K131" s="133"/>
      <c r="L131" s="133"/>
      <c r="M131" s="181">
        <v>6.38</v>
      </c>
      <c r="N131" s="133"/>
      <c r="O131" s="133"/>
      <c r="P131" s="133"/>
      <c r="Q131" s="133"/>
      <c r="R131" s="133"/>
      <c r="S131" s="133"/>
      <c r="T131" s="133"/>
      <c r="U131" s="133"/>
      <c r="V131" s="133">
        <f t="shared" si="0"/>
        <v>3.19</v>
      </c>
      <c r="W131" s="133" t="s">
        <v>180</v>
      </c>
      <c r="X131" s="133" t="s">
        <v>180</v>
      </c>
      <c r="Y131" s="133"/>
      <c r="Z131" s="133"/>
      <c r="AA131" s="133"/>
      <c r="AB131" s="133"/>
      <c r="AC131" s="133"/>
      <c r="AD131" s="132"/>
      <c r="AE131" s="146"/>
    </row>
    <row r="132" spans="1:31" s="126" customFormat="1" ht="31.5" x14ac:dyDescent="0.25">
      <c r="A132" s="132" t="s">
        <v>472</v>
      </c>
      <c r="B132" s="173" t="s">
        <v>499</v>
      </c>
      <c r="C132" s="173"/>
      <c r="D132" s="132"/>
      <c r="E132" s="133">
        <v>5</v>
      </c>
      <c r="F132" s="133">
        <v>2019</v>
      </c>
      <c r="G132" s="100" t="s">
        <v>155</v>
      </c>
      <c r="H132" s="133">
        <v>2019</v>
      </c>
      <c r="I132" s="176">
        <v>11000</v>
      </c>
      <c r="J132" s="133">
        <v>100</v>
      </c>
      <c r="K132" s="133"/>
      <c r="L132" s="133"/>
      <c r="M132" s="181">
        <v>0.54</v>
      </c>
      <c r="N132" s="133"/>
      <c r="O132" s="133"/>
      <c r="P132" s="133"/>
      <c r="Q132" s="133"/>
      <c r="R132" s="133"/>
      <c r="S132" s="133"/>
      <c r="T132" s="133"/>
      <c r="U132" s="133"/>
      <c r="V132" s="133">
        <f t="shared" si="0"/>
        <v>0.27</v>
      </c>
      <c r="W132" s="133" t="s">
        <v>180</v>
      </c>
      <c r="X132" s="133" t="s">
        <v>180</v>
      </c>
      <c r="Y132" s="133"/>
      <c r="Z132" s="133"/>
      <c r="AA132" s="133"/>
      <c r="AB132" s="133"/>
      <c r="AC132" s="133"/>
      <c r="AD132" s="132"/>
      <c r="AE132" s="146"/>
    </row>
    <row r="133" spans="1:31" s="126" customFormat="1" ht="31.5" x14ac:dyDescent="0.25">
      <c r="A133" s="132" t="s">
        <v>472</v>
      </c>
      <c r="B133" s="173" t="s">
        <v>500</v>
      </c>
      <c r="C133" s="173"/>
      <c r="D133" s="132"/>
      <c r="E133" s="133">
        <v>5</v>
      </c>
      <c r="F133" s="133">
        <v>2019</v>
      </c>
      <c r="G133" s="100" t="s">
        <v>155</v>
      </c>
      <c r="H133" s="133">
        <v>2019</v>
      </c>
      <c r="I133" s="176">
        <v>420000</v>
      </c>
      <c r="J133" s="133">
        <v>100</v>
      </c>
      <c r="K133" s="133"/>
      <c r="L133" s="133"/>
      <c r="M133" s="181">
        <v>49.23</v>
      </c>
      <c r="N133" s="133"/>
      <c r="O133" s="133"/>
      <c r="P133" s="133"/>
      <c r="Q133" s="133"/>
      <c r="R133" s="133"/>
      <c r="S133" s="133"/>
      <c r="T133" s="133"/>
      <c r="U133" s="133"/>
      <c r="V133" s="133">
        <f t="shared" si="0"/>
        <v>24.614999999999998</v>
      </c>
      <c r="W133" s="133" t="s">
        <v>180</v>
      </c>
      <c r="X133" s="133" t="s">
        <v>180</v>
      </c>
      <c r="Y133" s="133"/>
      <c r="Z133" s="133"/>
      <c r="AA133" s="133"/>
      <c r="AB133" s="133"/>
      <c r="AC133" s="133"/>
      <c r="AD133" s="132"/>
      <c r="AE133" s="146"/>
    </row>
    <row r="134" spans="1:31" s="126" customFormat="1" ht="31.5" x14ac:dyDescent="0.25">
      <c r="A134" s="132" t="s">
        <v>472</v>
      </c>
      <c r="B134" s="173" t="s">
        <v>501</v>
      </c>
      <c r="C134" s="173"/>
      <c r="D134" s="132"/>
      <c r="E134" s="133">
        <v>5</v>
      </c>
      <c r="F134" s="133">
        <v>2019</v>
      </c>
      <c r="G134" s="100" t="s">
        <v>155</v>
      </c>
      <c r="H134" s="133">
        <v>2019</v>
      </c>
      <c r="I134" s="176">
        <v>0</v>
      </c>
      <c r="J134" s="133">
        <v>100</v>
      </c>
      <c r="K134" s="133"/>
      <c r="L134" s="133"/>
      <c r="M134" s="181">
        <v>31.38</v>
      </c>
      <c r="N134" s="133"/>
      <c r="O134" s="133"/>
      <c r="P134" s="133"/>
      <c r="Q134" s="133"/>
      <c r="R134" s="133"/>
      <c r="S134" s="133"/>
      <c r="T134" s="133"/>
      <c r="U134" s="133"/>
      <c r="V134" s="133">
        <f t="shared" si="0"/>
        <v>15.69</v>
      </c>
      <c r="W134" s="133" t="s">
        <v>180</v>
      </c>
      <c r="X134" s="133" t="s">
        <v>180</v>
      </c>
      <c r="Y134" s="133"/>
      <c r="Z134" s="133"/>
      <c r="AA134" s="133"/>
      <c r="AB134" s="133"/>
      <c r="AC134" s="133"/>
      <c r="AD134" s="132"/>
      <c r="AE134" s="146"/>
    </row>
    <row r="135" spans="1:31" s="126" customFormat="1" ht="31.5" x14ac:dyDescent="0.25">
      <c r="A135" s="132" t="s">
        <v>472</v>
      </c>
      <c r="B135" s="173" t="s">
        <v>502</v>
      </c>
      <c r="C135" s="173"/>
      <c r="D135" s="132"/>
      <c r="E135" s="133">
        <v>5</v>
      </c>
      <c r="F135" s="133">
        <v>2019</v>
      </c>
      <c r="G135" s="100" t="s">
        <v>155</v>
      </c>
      <c r="H135" s="133">
        <v>2019</v>
      </c>
      <c r="I135" s="176">
        <v>495000</v>
      </c>
      <c r="J135" s="133">
        <v>100</v>
      </c>
      <c r="K135" s="133"/>
      <c r="L135" s="133"/>
      <c r="M135" s="181">
        <v>40</v>
      </c>
      <c r="N135" s="133"/>
      <c r="O135" s="133"/>
      <c r="P135" s="133"/>
      <c r="Q135" s="133"/>
      <c r="R135" s="133"/>
      <c r="S135" s="133"/>
      <c r="T135" s="133"/>
      <c r="U135" s="133"/>
      <c r="V135" s="133">
        <f t="shared" si="0"/>
        <v>20</v>
      </c>
      <c r="W135" s="133" t="s">
        <v>180</v>
      </c>
      <c r="X135" s="133" t="s">
        <v>180</v>
      </c>
      <c r="Y135" s="133"/>
      <c r="Z135" s="133"/>
      <c r="AA135" s="133"/>
      <c r="AB135" s="133"/>
      <c r="AC135" s="133"/>
      <c r="AD135" s="132"/>
      <c r="AE135" s="146"/>
    </row>
    <row r="136" spans="1:31" s="126" customFormat="1" ht="31.5" x14ac:dyDescent="0.25">
      <c r="A136" s="132" t="s">
        <v>472</v>
      </c>
      <c r="B136" s="173" t="s">
        <v>503</v>
      </c>
      <c r="C136" s="173"/>
      <c r="D136" s="132"/>
      <c r="E136" s="133">
        <v>5</v>
      </c>
      <c r="F136" s="133">
        <v>2019</v>
      </c>
      <c r="G136" s="100" t="s">
        <v>155</v>
      </c>
      <c r="H136" s="133">
        <v>2019</v>
      </c>
      <c r="I136" s="176">
        <v>1750000</v>
      </c>
      <c r="J136" s="133">
        <v>100</v>
      </c>
      <c r="K136" s="133"/>
      <c r="L136" s="133"/>
      <c r="M136" s="181">
        <v>1.48</v>
      </c>
      <c r="N136" s="133"/>
      <c r="O136" s="133"/>
      <c r="P136" s="133"/>
      <c r="Q136" s="133"/>
      <c r="R136" s="133"/>
      <c r="S136" s="133"/>
      <c r="T136" s="133"/>
      <c r="U136" s="133"/>
      <c r="V136" s="133">
        <f t="shared" si="0"/>
        <v>0.74</v>
      </c>
      <c r="W136" s="133" t="s">
        <v>180</v>
      </c>
      <c r="X136" s="133" t="s">
        <v>180</v>
      </c>
      <c r="Y136" s="133"/>
      <c r="Z136" s="133"/>
      <c r="AA136" s="133"/>
      <c r="AB136" s="133"/>
      <c r="AC136" s="133"/>
      <c r="AD136" s="132"/>
      <c r="AE136" s="146"/>
    </row>
    <row r="137" spans="1:31" s="126" customFormat="1" ht="31.5" x14ac:dyDescent="0.25">
      <c r="A137" s="132" t="s">
        <v>472</v>
      </c>
      <c r="B137" s="173" t="s">
        <v>504</v>
      </c>
      <c r="C137" s="173"/>
      <c r="D137" s="132"/>
      <c r="E137" s="133">
        <v>5</v>
      </c>
      <c r="F137" s="133">
        <v>2019</v>
      </c>
      <c r="G137" s="100" t="s">
        <v>155</v>
      </c>
      <c r="H137" s="133">
        <v>2019</v>
      </c>
      <c r="I137" s="176">
        <v>0</v>
      </c>
      <c r="J137" s="133">
        <v>100</v>
      </c>
      <c r="K137" s="133"/>
      <c r="L137" s="133"/>
      <c r="M137" s="181">
        <v>5.23</v>
      </c>
      <c r="N137" s="133"/>
      <c r="O137" s="133"/>
      <c r="P137" s="133"/>
      <c r="Q137" s="133"/>
      <c r="R137" s="133"/>
      <c r="S137" s="133"/>
      <c r="T137" s="133"/>
      <c r="U137" s="133"/>
      <c r="V137" s="133">
        <f t="shared" si="0"/>
        <v>2.6150000000000002</v>
      </c>
      <c r="W137" s="133" t="s">
        <v>180</v>
      </c>
      <c r="X137" s="133" t="s">
        <v>180</v>
      </c>
      <c r="Y137" s="133"/>
      <c r="Z137" s="133"/>
      <c r="AA137" s="133"/>
      <c r="AB137" s="133"/>
      <c r="AC137" s="133"/>
      <c r="AD137" s="132"/>
      <c r="AE137" s="146"/>
    </row>
    <row r="138" spans="1:31" s="126" customFormat="1" ht="31.5" x14ac:dyDescent="0.25">
      <c r="A138" s="132" t="s">
        <v>472</v>
      </c>
      <c r="B138" s="173" t="s">
        <v>505</v>
      </c>
      <c r="C138" s="173"/>
      <c r="D138" s="132"/>
      <c r="E138" s="133">
        <v>5</v>
      </c>
      <c r="F138" s="133">
        <v>2019</v>
      </c>
      <c r="G138" s="100" t="s">
        <v>155</v>
      </c>
      <c r="H138" s="133">
        <v>2019</v>
      </c>
      <c r="I138" s="176">
        <v>600000</v>
      </c>
      <c r="J138" s="133">
        <v>100</v>
      </c>
      <c r="K138" s="133"/>
      <c r="L138" s="133"/>
      <c r="M138" s="181">
        <v>10</v>
      </c>
      <c r="N138" s="133"/>
      <c r="O138" s="133"/>
      <c r="P138" s="133"/>
      <c r="Q138" s="133"/>
      <c r="R138" s="133"/>
      <c r="S138" s="133"/>
      <c r="T138" s="133"/>
      <c r="U138" s="133"/>
      <c r="V138" s="133">
        <f t="shared" si="0"/>
        <v>5</v>
      </c>
      <c r="W138" s="133" t="s">
        <v>180</v>
      </c>
      <c r="X138" s="133" t="s">
        <v>180</v>
      </c>
      <c r="Y138" s="133"/>
      <c r="Z138" s="133"/>
      <c r="AA138" s="133"/>
      <c r="AB138" s="133"/>
      <c r="AC138" s="133"/>
      <c r="AD138" s="132"/>
      <c r="AE138" s="146"/>
    </row>
    <row r="139" spans="1:31" s="126" customFormat="1" ht="31.5" x14ac:dyDescent="0.25">
      <c r="A139" s="132" t="s">
        <v>472</v>
      </c>
      <c r="B139" s="173" t="s">
        <v>506</v>
      </c>
      <c r="C139" s="173"/>
      <c r="D139" s="132"/>
      <c r="E139" s="133">
        <v>5</v>
      </c>
      <c r="F139" s="133">
        <v>2019</v>
      </c>
      <c r="G139" s="100" t="s">
        <v>155</v>
      </c>
      <c r="H139" s="133">
        <v>2019</v>
      </c>
      <c r="I139" s="176">
        <v>153000</v>
      </c>
      <c r="J139" s="133">
        <v>100</v>
      </c>
      <c r="K139" s="133"/>
      <c r="L139" s="133"/>
      <c r="M139" s="181">
        <v>5.98</v>
      </c>
      <c r="N139" s="133"/>
      <c r="O139" s="133"/>
      <c r="P139" s="133"/>
      <c r="Q139" s="133"/>
      <c r="R139" s="133"/>
      <c r="S139" s="133"/>
      <c r="T139" s="133"/>
      <c r="U139" s="133"/>
      <c r="V139" s="133">
        <f t="shared" si="0"/>
        <v>2.99</v>
      </c>
      <c r="W139" s="133" t="s">
        <v>180</v>
      </c>
      <c r="X139" s="133" t="s">
        <v>180</v>
      </c>
      <c r="Y139" s="133"/>
      <c r="Z139" s="133"/>
      <c r="AA139" s="133"/>
      <c r="AB139" s="133"/>
      <c r="AC139" s="133"/>
      <c r="AD139" s="132"/>
      <c r="AE139" s="146"/>
    </row>
    <row r="140" spans="1:31" s="126" customFormat="1" ht="31.5" x14ac:dyDescent="0.25">
      <c r="A140" s="132" t="s">
        <v>472</v>
      </c>
      <c r="B140" s="173" t="s">
        <v>507</v>
      </c>
      <c r="C140" s="173"/>
      <c r="D140" s="132"/>
      <c r="E140" s="133">
        <v>5</v>
      </c>
      <c r="F140" s="133">
        <v>2019</v>
      </c>
      <c r="G140" s="100" t="s">
        <v>155</v>
      </c>
      <c r="H140" s="133">
        <v>2019</v>
      </c>
      <c r="I140" s="176">
        <v>0</v>
      </c>
      <c r="J140" s="133">
        <v>100</v>
      </c>
      <c r="K140" s="133"/>
      <c r="L140" s="133"/>
      <c r="M140" s="181">
        <v>10.9</v>
      </c>
      <c r="N140" s="133"/>
      <c r="O140" s="133"/>
      <c r="P140" s="133"/>
      <c r="Q140" s="133"/>
      <c r="R140" s="133"/>
      <c r="S140" s="133"/>
      <c r="T140" s="133"/>
      <c r="U140" s="133"/>
      <c r="V140" s="133">
        <f t="shared" si="0"/>
        <v>5.45</v>
      </c>
      <c r="W140" s="133" t="s">
        <v>180</v>
      </c>
      <c r="X140" s="133" t="s">
        <v>180</v>
      </c>
      <c r="Y140" s="133"/>
      <c r="Z140" s="133"/>
      <c r="AA140" s="133"/>
      <c r="AB140" s="133"/>
      <c r="AC140" s="133"/>
      <c r="AD140" s="132"/>
      <c r="AE140" s="146"/>
    </row>
    <row r="141" spans="1:31" s="126" customFormat="1" ht="31.5" x14ac:dyDescent="0.25">
      <c r="A141" s="132" t="s">
        <v>472</v>
      </c>
      <c r="B141" s="173" t="s">
        <v>232</v>
      </c>
      <c r="C141" s="173"/>
      <c r="D141" s="132"/>
      <c r="E141" s="133">
        <v>5</v>
      </c>
      <c r="F141" s="133">
        <v>2019</v>
      </c>
      <c r="G141" s="100" t="s">
        <v>155</v>
      </c>
      <c r="H141" s="133">
        <v>2019</v>
      </c>
      <c r="I141" s="176">
        <v>108000</v>
      </c>
      <c r="J141" s="133">
        <v>100</v>
      </c>
      <c r="K141" s="133"/>
      <c r="L141" s="133"/>
      <c r="M141" s="181">
        <v>0.12</v>
      </c>
      <c r="N141" s="133"/>
      <c r="O141" s="133"/>
      <c r="P141" s="133"/>
      <c r="Q141" s="133"/>
      <c r="R141" s="133"/>
      <c r="S141" s="133"/>
      <c r="T141" s="133"/>
      <c r="U141" s="133"/>
      <c r="V141" s="133">
        <f t="shared" si="0"/>
        <v>0.06</v>
      </c>
      <c r="W141" s="133" t="s">
        <v>180</v>
      </c>
      <c r="X141" s="133" t="s">
        <v>180</v>
      </c>
      <c r="Y141" s="133"/>
      <c r="Z141" s="133"/>
      <c r="AA141" s="133"/>
      <c r="AB141" s="133"/>
      <c r="AC141" s="133"/>
      <c r="AD141" s="132"/>
      <c r="AE141" s="146"/>
    </row>
    <row r="142" spans="1:31" s="126" customFormat="1" ht="31.5" x14ac:dyDescent="0.25">
      <c r="A142" s="132" t="s">
        <v>472</v>
      </c>
      <c r="B142" s="173" t="s">
        <v>508</v>
      </c>
      <c r="C142" s="173"/>
      <c r="D142" s="132"/>
      <c r="E142" s="133">
        <v>5</v>
      </c>
      <c r="F142" s="133">
        <v>2019</v>
      </c>
      <c r="G142" s="100" t="s">
        <v>155</v>
      </c>
      <c r="H142" s="133">
        <v>2019</v>
      </c>
      <c r="I142" s="176">
        <v>0</v>
      </c>
      <c r="J142" s="133">
        <v>100</v>
      </c>
      <c r="K142" s="133"/>
      <c r="L142" s="133"/>
      <c r="M142" s="181">
        <v>0.14000000000000001</v>
      </c>
      <c r="N142" s="133"/>
      <c r="O142" s="133"/>
      <c r="P142" s="133"/>
      <c r="Q142" s="133"/>
      <c r="R142" s="133"/>
      <c r="S142" s="133"/>
      <c r="T142" s="133"/>
      <c r="U142" s="133"/>
      <c r="V142" s="133">
        <f t="shared" si="0"/>
        <v>7.0000000000000007E-2</v>
      </c>
      <c r="W142" s="133" t="s">
        <v>180</v>
      </c>
      <c r="X142" s="133" t="s">
        <v>180</v>
      </c>
      <c r="Y142" s="133"/>
      <c r="Z142" s="133"/>
      <c r="AA142" s="133"/>
      <c r="AB142" s="133"/>
      <c r="AC142" s="133"/>
      <c r="AD142" s="132"/>
      <c r="AE142" s="146"/>
    </row>
    <row r="143" spans="1:31" s="126" customFormat="1" ht="31.5" x14ac:dyDescent="0.25">
      <c r="A143" s="132" t="s">
        <v>472</v>
      </c>
      <c r="B143" s="173" t="s">
        <v>509</v>
      </c>
      <c r="C143" s="173"/>
      <c r="D143" s="132"/>
      <c r="E143" s="133">
        <v>5</v>
      </c>
      <c r="F143" s="133">
        <v>2019</v>
      </c>
      <c r="G143" s="100" t="s">
        <v>155</v>
      </c>
      <c r="H143" s="133">
        <v>2019</v>
      </c>
      <c r="I143" s="176">
        <v>40000</v>
      </c>
      <c r="J143" s="133">
        <v>100</v>
      </c>
      <c r="K143" s="133"/>
      <c r="L143" s="133"/>
      <c r="M143" s="181">
        <v>0.65</v>
      </c>
      <c r="N143" s="133"/>
      <c r="O143" s="133"/>
      <c r="P143" s="133"/>
      <c r="Q143" s="133"/>
      <c r="R143" s="133"/>
      <c r="S143" s="133"/>
      <c r="T143" s="133"/>
      <c r="U143" s="133"/>
      <c r="V143" s="133">
        <f t="shared" si="0"/>
        <v>0.32500000000000001</v>
      </c>
      <c r="W143" s="133" t="s">
        <v>180</v>
      </c>
      <c r="X143" s="133" t="s">
        <v>180</v>
      </c>
      <c r="Y143" s="133"/>
      <c r="Z143" s="133"/>
      <c r="AA143" s="133"/>
      <c r="AB143" s="133"/>
      <c r="AC143" s="133"/>
      <c r="AD143" s="132"/>
      <c r="AE143" s="146"/>
    </row>
    <row r="144" spans="1:31" s="126" customFormat="1" ht="31.5" x14ac:dyDescent="0.25">
      <c r="A144" s="132" t="s">
        <v>472</v>
      </c>
      <c r="B144" s="173" t="s">
        <v>362</v>
      </c>
      <c r="C144" s="173" t="s">
        <v>510</v>
      </c>
      <c r="D144" s="132" t="s">
        <v>491</v>
      </c>
      <c r="E144" s="133"/>
      <c r="F144" s="133">
        <v>2019</v>
      </c>
      <c r="G144" s="100" t="s">
        <v>155</v>
      </c>
      <c r="H144" s="133">
        <v>2019</v>
      </c>
      <c r="I144" s="176">
        <v>0</v>
      </c>
      <c r="J144" s="133">
        <v>100</v>
      </c>
      <c r="K144" s="133"/>
      <c r="L144" s="133"/>
      <c r="M144" s="181">
        <v>1.48</v>
      </c>
      <c r="N144" s="133"/>
      <c r="O144" s="133"/>
      <c r="P144" s="133"/>
      <c r="Q144" s="133"/>
      <c r="R144" s="133"/>
      <c r="S144" s="133"/>
      <c r="T144" s="133"/>
      <c r="U144" s="133"/>
      <c r="V144" s="133">
        <f t="shared" si="0"/>
        <v>0.74</v>
      </c>
      <c r="W144" s="133" t="s">
        <v>180</v>
      </c>
      <c r="X144" s="133" t="s">
        <v>180</v>
      </c>
      <c r="Y144" s="133"/>
      <c r="Z144" s="133"/>
      <c r="AA144" s="133"/>
      <c r="AB144" s="133"/>
      <c r="AC144" s="133"/>
      <c r="AD144" s="132"/>
      <c r="AE144" s="146"/>
    </row>
    <row r="145" spans="1:33" s="126" customFormat="1" ht="31.5" x14ac:dyDescent="0.25">
      <c r="A145" s="132" t="s">
        <v>472</v>
      </c>
      <c r="B145" s="173" t="s">
        <v>474</v>
      </c>
      <c r="C145" s="173"/>
      <c r="D145" s="132"/>
      <c r="E145" s="133">
        <v>5</v>
      </c>
      <c r="F145" s="133">
        <v>2019</v>
      </c>
      <c r="G145" s="100" t="s">
        <v>155</v>
      </c>
      <c r="H145" s="133">
        <v>2019</v>
      </c>
      <c r="I145" s="176">
        <v>27500</v>
      </c>
      <c r="J145" s="133">
        <v>100</v>
      </c>
      <c r="K145" s="133"/>
      <c r="L145" s="133"/>
      <c r="M145" s="181">
        <v>3.6</v>
      </c>
      <c r="N145" s="133"/>
      <c r="O145" s="133"/>
      <c r="P145" s="133"/>
      <c r="Q145" s="133"/>
      <c r="R145" s="133"/>
      <c r="S145" s="133"/>
      <c r="T145" s="133"/>
      <c r="U145" s="133"/>
      <c r="V145" s="133">
        <f t="shared" si="0"/>
        <v>1.8</v>
      </c>
      <c r="W145" s="133" t="s">
        <v>180</v>
      </c>
      <c r="X145" s="133" t="s">
        <v>180</v>
      </c>
      <c r="Y145" s="133"/>
      <c r="Z145" s="133"/>
      <c r="AA145" s="133"/>
      <c r="AB145" s="133"/>
      <c r="AC145" s="133"/>
      <c r="AD145" s="132"/>
      <c r="AE145" s="146"/>
    </row>
    <row r="146" spans="1:33" s="126" customFormat="1" ht="31.5" x14ac:dyDescent="0.25">
      <c r="A146" s="132" t="s">
        <v>472</v>
      </c>
      <c r="B146" s="173" t="s">
        <v>511</v>
      </c>
      <c r="C146" s="173"/>
      <c r="D146" s="132"/>
      <c r="E146" s="133">
        <v>5</v>
      </c>
      <c r="F146" s="133">
        <v>2019</v>
      </c>
      <c r="G146" s="100" t="s">
        <v>155</v>
      </c>
      <c r="H146" s="133">
        <v>2019</v>
      </c>
      <c r="I146" s="176">
        <v>475000</v>
      </c>
      <c r="J146" s="133">
        <v>100</v>
      </c>
      <c r="K146" s="133"/>
      <c r="L146" s="133"/>
      <c r="M146" s="181">
        <v>38.520000000000003</v>
      </c>
      <c r="N146" s="133"/>
      <c r="O146" s="133"/>
      <c r="P146" s="133"/>
      <c r="Q146" s="133"/>
      <c r="R146" s="133"/>
      <c r="S146" s="133"/>
      <c r="T146" s="133"/>
      <c r="U146" s="133"/>
      <c r="V146" s="133">
        <f t="shared" si="0"/>
        <v>19.260000000000002</v>
      </c>
      <c r="W146" s="133" t="s">
        <v>180</v>
      </c>
      <c r="X146" s="133" t="s">
        <v>180</v>
      </c>
      <c r="Y146" s="133"/>
      <c r="Z146" s="133"/>
      <c r="AA146" s="133"/>
      <c r="AB146" s="133"/>
      <c r="AC146" s="133"/>
      <c r="AD146" s="132"/>
      <c r="AE146" s="146"/>
    </row>
    <row r="147" spans="1:33" s="126" customFormat="1" ht="31.5" x14ac:dyDescent="0.25">
      <c r="A147" s="132" t="s">
        <v>472</v>
      </c>
      <c r="B147" s="173" t="s">
        <v>505</v>
      </c>
      <c r="C147" s="173"/>
      <c r="D147" s="132"/>
      <c r="E147" s="133">
        <v>5</v>
      </c>
      <c r="F147" s="133">
        <v>2019</v>
      </c>
      <c r="G147" s="100" t="s">
        <v>155</v>
      </c>
      <c r="H147" s="133">
        <v>2019</v>
      </c>
      <c r="I147" s="176">
        <v>93500</v>
      </c>
      <c r="J147" s="133">
        <v>100</v>
      </c>
      <c r="K147" s="133"/>
      <c r="L147" s="133"/>
      <c r="M147" s="181">
        <v>2.5</v>
      </c>
      <c r="N147" s="133"/>
      <c r="O147" s="133"/>
      <c r="P147" s="133"/>
      <c r="Q147" s="133"/>
      <c r="R147" s="133"/>
      <c r="S147" s="133"/>
      <c r="T147" s="133"/>
      <c r="U147" s="133"/>
      <c r="V147" s="133">
        <f t="shared" si="0"/>
        <v>1.25</v>
      </c>
      <c r="W147" s="133" t="s">
        <v>180</v>
      </c>
      <c r="X147" s="133" t="s">
        <v>180</v>
      </c>
      <c r="Y147" s="133"/>
      <c r="Z147" s="133"/>
      <c r="AA147" s="133"/>
      <c r="AB147" s="133"/>
      <c r="AC147" s="133"/>
      <c r="AD147" s="132"/>
      <c r="AE147" s="146"/>
    </row>
    <row r="148" spans="1:33" s="126" customFormat="1" ht="31.5" x14ac:dyDescent="0.25">
      <c r="A148" s="132" t="s">
        <v>472</v>
      </c>
      <c r="B148" s="173" t="s">
        <v>512</v>
      </c>
      <c r="C148" s="173"/>
      <c r="D148" s="132"/>
      <c r="E148" s="133">
        <v>5</v>
      </c>
      <c r="F148" s="133">
        <v>2019</v>
      </c>
      <c r="G148" s="100" t="s">
        <v>155</v>
      </c>
      <c r="H148" s="133">
        <v>2019</v>
      </c>
      <c r="I148" s="176">
        <v>420000</v>
      </c>
      <c r="J148" s="133">
        <v>100</v>
      </c>
      <c r="K148" s="133"/>
      <c r="L148" s="133"/>
      <c r="M148" s="181">
        <v>10.02</v>
      </c>
      <c r="N148" s="133"/>
      <c r="O148" s="133"/>
      <c r="P148" s="133"/>
      <c r="Q148" s="133"/>
      <c r="R148" s="133"/>
      <c r="S148" s="133"/>
      <c r="T148" s="133"/>
      <c r="U148" s="133"/>
      <c r="V148" s="133">
        <f t="shared" si="0"/>
        <v>5.01</v>
      </c>
      <c r="W148" s="133" t="s">
        <v>180</v>
      </c>
      <c r="X148" s="133" t="s">
        <v>180</v>
      </c>
      <c r="Y148" s="133"/>
      <c r="Z148" s="133"/>
      <c r="AA148" s="133"/>
      <c r="AB148" s="133"/>
      <c r="AC148" s="133"/>
      <c r="AD148" s="132"/>
      <c r="AE148" s="146"/>
    </row>
    <row r="149" spans="1:33" s="126" customFormat="1" ht="31.5" x14ac:dyDescent="0.25">
      <c r="A149" s="132" t="s">
        <v>472</v>
      </c>
      <c r="B149" s="173" t="s">
        <v>512</v>
      </c>
      <c r="C149" s="173"/>
      <c r="D149" s="132"/>
      <c r="E149" s="133">
        <v>5</v>
      </c>
      <c r="F149" s="133">
        <v>2019</v>
      </c>
      <c r="G149" s="100" t="s">
        <v>155</v>
      </c>
      <c r="H149" s="133">
        <v>2019</v>
      </c>
      <c r="I149" s="176">
        <v>320000</v>
      </c>
      <c r="J149" s="133">
        <v>100</v>
      </c>
      <c r="K149" s="133"/>
      <c r="L149" s="133"/>
      <c r="M149" s="181">
        <v>8.4</v>
      </c>
      <c r="N149" s="133"/>
      <c r="O149" s="133"/>
      <c r="P149" s="133"/>
      <c r="Q149" s="133"/>
      <c r="R149" s="133"/>
      <c r="S149" s="133"/>
      <c r="T149" s="133"/>
      <c r="U149" s="133"/>
      <c r="V149" s="133">
        <f t="shared" si="0"/>
        <v>4.2</v>
      </c>
      <c r="W149" s="133" t="s">
        <v>180</v>
      </c>
      <c r="X149" s="133" t="s">
        <v>180</v>
      </c>
      <c r="Y149" s="133"/>
      <c r="Z149" s="133"/>
      <c r="AA149" s="133"/>
      <c r="AB149" s="133"/>
      <c r="AC149" s="133"/>
      <c r="AD149" s="132"/>
      <c r="AE149" s="146"/>
    </row>
    <row r="150" spans="1:33" s="126" customFormat="1" ht="31.5" x14ac:dyDescent="0.25">
      <c r="A150" s="132" t="s">
        <v>472</v>
      </c>
      <c r="B150" s="173" t="s">
        <v>513</v>
      </c>
      <c r="C150" s="173"/>
      <c r="D150" s="132"/>
      <c r="E150" s="133">
        <v>5</v>
      </c>
      <c r="F150" s="133">
        <v>2019</v>
      </c>
      <c r="G150" s="100" t="s">
        <v>155</v>
      </c>
      <c r="H150" s="133">
        <v>2019</v>
      </c>
      <c r="I150" s="176">
        <v>850000</v>
      </c>
      <c r="J150" s="133">
        <v>100</v>
      </c>
      <c r="K150" s="133"/>
      <c r="L150" s="133"/>
      <c r="M150" s="181">
        <v>2.78</v>
      </c>
      <c r="N150" s="133"/>
      <c r="O150" s="133"/>
      <c r="P150" s="133"/>
      <c r="Q150" s="133"/>
      <c r="R150" s="133"/>
      <c r="S150" s="133"/>
      <c r="T150" s="133"/>
      <c r="U150" s="133"/>
      <c r="V150" s="133">
        <f t="shared" si="0"/>
        <v>1.39</v>
      </c>
      <c r="W150" s="133" t="s">
        <v>180</v>
      </c>
      <c r="X150" s="133" t="s">
        <v>180</v>
      </c>
      <c r="Y150" s="133"/>
      <c r="Z150" s="133"/>
      <c r="AA150" s="133"/>
      <c r="AB150" s="133"/>
      <c r="AC150" s="133"/>
      <c r="AD150" s="132"/>
      <c r="AE150" s="146"/>
    </row>
    <row r="151" spans="1:33" s="126" customFormat="1" ht="31.5" x14ac:dyDescent="0.25">
      <c r="A151" s="132" t="s">
        <v>472</v>
      </c>
      <c r="B151" s="132" t="s">
        <v>648</v>
      </c>
      <c r="C151" s="132">
        <v>1133946</v>
      </c>
      <c r="D151" s="132" t="s">
        <v>649</v>
      </c>
      <c r="E151" s="133">
        <v>4</v>
      </c>
      <c r="F151" s="133"/>
      <c r="G151" s="100" t="s">
        <v>77</v>
      </c>
      <c r="H151" s="133"/>
      <c r="I151" s="176">
        <v>600000</v>
      </c>
      <c r="J151" s="133"/>
      <c r="K151" s="133"/>
      <c r="L151" s="133"/>
      <c r="M151" s="133">
        <v>150</v>
      </c>
      <c r="N151" s="133"/>
      <c r="O151" s="133"/>
      <c r="P151" s="133"/>
      <c r="Q151" s="133"/>
      <c r="R151" s="133"/>
      <c r="S151" s="133"/>
      <c r="T151" s="133"/>
      <c r="U151" s="133"/>
      <c r="V151" s="133">
        <f t="shared" si="0"/>
        <v>75</v>
      </c>
      <c r="W151" s="133"/>
      <c r="X151" s="133"/>
      <c r="Y151" s="133"/>
      <c r="Z151" s="133"/>
      <c r="AA151" s="133"/>
      <c r="AB151" s="133"/>
      <c r="AC151" s="133" t="s">
        <v>653</v>
      </c>
      <c r="AD151" s="132" t="s">
        <v>652</v>
      </c>
      <c r="AE151" s="146"/>
    </row>
    <row r="152" spans="1:33" s="126" customFormat="1" ht="31.5" x14ac:dyDescent="0.25">
      <c r="A152" s="132" t="s">
        <v>472</v>
      </c>
      <c r="B152" s="132" t="s">
        <v>650</v>
      </c>
      <c r="C152" s="132">
        <v>1133944</v>
      </c>
      <c r="D152" s="132" t="s">
        <v>649</v>
      </c>
      <c r="E152" s="133">
        <v>4</v>
      </c>
      <c r="F152" s="133"/>
      <c r="G152" s="125" t="s">
        <v>48</v>
      </c>
      <c r="H152" s="133"/>
      <c r="I152" s="176">
        <v>200000</v>
      </c>
      <c r="J152" s="133"/>
      <c r="K152" s="133"/>
      <c r="L152" s="133"/>
      <c r="M152" s="133">
        <v>20</v>
      </c>
      <c r="N152" s="133"/>
      <c r="O152" s="133"/>
      <c r="P152" s="133"/>
      <c r="Q152" s="133"/>
      <c r="R152" s="133"/>
      <c r="S152" s="133"/>
      <c r="T152" s="133"/>
      <c r="U152" s="133"/>
      <c r="V152" s="133">
        <f t="shared" si="0"/>
        <v>10</v>
      </c>
      <c r="W152" s="133"/>
      <c r="X152" s="133"/>
      <c r="Y152" s="133"/>
      <c r="Z152" s="133"/>
      <c r="AA152" s="133"/>
      <c r="AB152" s="133"/>
      <c r="AC152" s="133" t="s">
        <v>651</v>
      </c>
      <c r="AD152" s="132" t="s">
        <v>96</v>
      </c>
      <c r="AE152" s="146"/>
    </row>
    <row r="153" spans="1:33" s="126" customFormat="1" x14ac:dyDescent="0.25">
      <c r="A153" s="132"/>
      <c r="B153" s="132"/>
      <c r="C153" s="132"/>
      <c r="D153" s="132"/>
      <c r="E153" s="133"/>
      <c r="F153" s="133"/>
      <c r="G153" s="100"/>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2"/>
      <c r="AE153" s="146"/>
    </row>
    <row r="154" spans="1:33" s="126" customFormat="1" x14ac:dyDescent="0.25">
      <c r="A154" s="132"/>
      <c r="B154" s="132"/>
      <c r="C154" s="132"/>
      <c r="D154" s="132"/>
      <c r="E154" s="133"/>
      <c r="F154" s="133"/>
      <c r="G154" s="100"/>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2"/>
      <c r="AE154" s="146"/>
    </row>
    <row r="155" spans="1:33" s="126" customFormat="1" x14ac:dyDescent="0.25">
      <c r="A155" s="132"/>
      <c r="B155" s="132"/>
      <c r="C155" s="132"/>
      <c r="D155" s="132"/>
      <c r="E155" s="133"/>
      <c r="F155" s="133"/>
      <c r="G155" s="100"/>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2"/>
      <c r="AE155" s="146"/>
    </row>
    <row r="156" spans="1:33" s="126" customFormat="1" x14ac:dyDescent="0.25">
      <c r="A156" s="132"/>
      <c r="B156" s="132"/>
      <c r="C156" s="132"/>
      <c r="D156" s="132"/>
      <c r="E156" s="133"/>
      <c r="F156" s="133"/>
      <c r="G156" s="100"/>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2"/>
      <c r="AE156" s="146"/>
    </row>
    <row r="157" spans="1:33" s="126" customFormat="1" x14ac:dyDescent="0.25">
      <c r="A157" s="132"/>
      <c r="B157" s="132"/>
      <c r="C157" s="132"/>
      <c r="D157" s="132"/>
      <c r="E157" s="133"/>
      <c r="F157" s="133"/>
      <c r="G157" s="100"/>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2"/>
      <c r="AE157" s="146"/>
    </row>
    <row r="158" spans="1:33" s="126" customFormat="1" x14ac:dyDescent="0.25">
      <c r="A158" s="132"/>
      <c r="B158" s="132"/>
      <c r="C158" s="132"/>
      <c r="D158" s="132"/>
      <c r="E158" s="133"/>
      <c r="F158" s="133"/>
      <c r="G158" s="100"/>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2"/>
      <c r="AE158" s="146"/>
    </row>
    <row r="159" spans="1:33" s="126" customFormat="1" x14ac:dyDescent="0.25">
      <c r="A159" s="132"/>
      <c r="B159" s="132"/>
      <c r="C159" s="132"/>
      <c r="D159" s="132"/>
      <c r="E159" s="133"/>
      <c r="F159" s="133"/>
      <c r="G159" s="100"/>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2"/>
      <c r="AE159" s="146"/>
    </row>
    <row r="160" spans="1:33" ht="18.75" x14ac:dyDescent="0.25">
      <c r="A160" s="68"/>
      <c r="B160" s="16" t="s">
        <v>514</v>
      </c>
      <c r="C160" s="16"/>
      <c r="D160" s="68"/>
      <c r="E160" s="68"/>
      <c r="F160" s="68"/>
      <c r="H160" s="68"/>
      <c r="I160" s="45"/>
      <c r="J160" s="46"/>
      <c r="K160" s="46"/>
      <c r="L160" s="46"/>
      <c r="M160" s="46"/>
      <c r="N160" s="46"/>
      <c r="O160" s="46"/>
      <c r="P160" s="46"/>
      <c r="Q160" s="46"/>
      <c r="R160" s="46"/>
      <c r="S160" s="46"/>
      <c r="T160" s="46"/>
      <c r="U160" s="46"/>
      <c r="V160" s="46"/>
      <c r="W160" s="46"/>
      <c r="X160" s="46" t="s">
        <v>515</v>
      </c>
      <c r="Y160" s="46"/>
      <c r="Z160" s="46"/>
      <c r="AA160" s="46"/>
      <c r="AB160" s="68"/>
      <c r="AC160" s="68"/>
      <c r="AD160" s="46"/>
      <c r="AE160" s="45" t="s">
        <v>516</v>
      </c>
      <c r="AF160" s="68"/>
      <c r="AG160" s="68"/>
    </row>
    <row r="161" spans="1:33" x14ac:dyDescent="0.25">
      <c r="A161" s="68"/>
      <c r="B161" s="93" t="s">
        <v>517</v>
      </c>
      <c r="C161" s="93"/>
      <c r="D161" s="68"/>
      <c r="E161" s="68"/>
      <c r="F161" s="68"/>
      <c r="H161" s="68"/>
      <c r="I161" s="46"/>
      <c r="J161" s="46"/>
      <c r="K161" s="46"/>
      <c r="L161" s="46"/>
      <c r="M161" s="46"/>
      <c r="N161" s="46"/>
      <c r="O161" s="46"/>
      <c r="P161" s="46"/>
      <c r="Q161" s="46"/>
      <c r="R161" s="46"/>
      <c r="S161" s="46"/>
      <c r="T161" s="46"/>
      <c r="U161" s="46"/>
      <c r="V161" s="46"/>
      <c r="W161" s="46"/>
      <c r="X161" s="93" t="s">
        <v>77</v>
      </c>
      <c r="Y161" s="46"/>
      <c r="Z161" s="46"/>
      <c r="AA161" s="46"/>
      <c r="AB161" s="68"/>
      <c r="AC161" s="68"/>
      <c r="AD161" s="46"/>
      <c r="AE161" s="93" t="s">
        <v>518</v>
      </c>
      <c r="AF161" s="68"/>
      <c r="AG161" s="68"/>
    </row>
    <row r="162" spans="1:33" x14ac:dyDescent="0.25">
      <c r="A162" s="68"/>
      <c r="B162" s="93" t="s">
        <v>519</v>
      </c>
      <c r="C162" s="93"/>
      <c r="D162" s="68"/>
      <c r="E162" s="68"/>
      <c r="F162" s="68"/>
      <c r="H162" s="68"/>
      <c r="I162" s="46"/>
      <c r="J162" s="46"/>
      <c r="K162" s="46"/>
      <c r="L162" s="46"/>
      <c r="M162" s="46"/>
      <c r="N162" s="46"/>
      <c r="O162" s="46"/>
      <c r="P162" s="46"/>
      <c r="Q162" s="46"/>
      <c r="R162" s="46"/>
      <c r="S162" s="46"/>
      <c r="T162" s="46"/>
      <c r="U162" s="46"/>
      <c r="V162" s="46"/>
      <c r="W162" s="46"/>
      <c r="X162" s="93" t="s">
        <v>48</v>
      </c>
      <c r="Y162" s="46"/>
      <c r="Z162" s="46"/>
      <c r="AA162" s="46"/>
      <c r="AB162" s="68"/>
      <c r="AC162" s="68"/>
      <c r="AD162" s="46"/>
      <c r="AE162" s="93" t="s">
        <v>520</v>
      </c>
      <c r="AF162" s="68"/>
      <c r="AG162" s="68"/>
    </row>
    <row r="163" spans="1:33" x14ac:dyDescent="0.25">
      <c r="A163" s="68"/>
      <c r="B163" s="93" t="s">
        <v>521</v>
      </c>
      <c r="C163" s="93"/>
      <c r="D163" s="68"/>
      <c r="E163" s="68"/>
      <c r="F163" s="68"/>
      <c r="H163" s="68"/>
      <c r="I163" s="46"/>
      <c r="J163" s="46"/>
      <c r="K163" s="46"/>
      <c r="L163" s="46"/>
      <c r="M163" s="46"/>
      <c r="N163" s="46"/>
      <c r="O163" s="46"/>
      <c r="P163" s="46"/>
      <c r="Q163" s="46"/>
      <c r="R163" s="46"/>
      <c r="S163" s="46"/>
      <c r="T163" s="46"/>
      <c r="U163" s="46"/>
      <c r="V163" s="46"/>
      <c r="W163" s="46"/>
      <c r="X163" s="93" t="s">
        <v>57</v>
      </c>
      <c r="Y163" s="46"/>
      <c r="Z163" s="46"/>
      <c r="AA163" s="46"/>
      <c r="AB163" s="68"/>
      <c r="AC163" s="68"/>
      <c r="AD163" s="46"/>
      <c r="AE163" s="93" t="s">
        <v>522</v>
      </c>
      <c r="AF163" s="68"/>
      <c r="AG163" s="68"/>
    </row>
    <row r="164" spans="1:33" x14ac:dyDescent="0.25">
      <c r="A164" s="68"/>
      <c r="B164" s="93" t="s">
        <v>523</v>
      </c>
      <c r="C164" s="93"/>
      <c r="D164" s="68"/>
      <c r="E164" s="68"/>
      <c r="F164" s="68"/>
      <c r="H164" s="68"/>
      <c r="I164" s="46"/>
      <c r="J164" s="46"/>
      <c r="K164" s="46"/>
      <c r="L164" s="46"/>
      <c r="M164" s="46"/>
      <c r="N164" s="46"/>
      <c r="O164" s="46"/>
      <c r="P164" s="46"/>
      <c r="Q164" s="46"/>
      <c r="R164" s="46"/>
      <c r="S164" s="46"/>
      <c r="T164" s="46"/>
      <c r="U164" s="46"/>
      <c r="V164" s="46"/>
      <c r="W164" s="46"/>
      <c r="X164" s="93" t="s">
        <v>38</v>
      </c>
      <c r="Y164" s="46"/>
      <c r="Z164" s="46"/>
      <c r="AA164" s="46"/>
      <c r="AB164" s="68"/>
      <c r="AC164" s="68"/>
      <c r="AD164" s="46"/>
      <c r="AE164" s="93" t="s">
        <v>524</v>
      </c>
      <c r="AF164" s="68"/>
      <c r="AG164" s="68"/>
    </row>
    <row r="165" spans="1:33" ht="15.75" customHeight="1" x14ac:dyDescent="0.25">
      <c r="A165" s="68"/>
      <c r="B165" s="93" t="s">
        <v>525</v>
      </c>
      <c r="C165" s="93"/>
      <c r="D165" s="68"/>
      <c r="E165" s="68"/>
      <c r="F165" s="68"/>
      <c r="H165" s="68"/>
      <c r="I165" s="46"/>
      <c r="J165" s="46"/>
      <c r="K165" s="46"/>
      <c r="L165" s="46"/>
      <c r="M165" s="46"/>
      <c r="N165" s="46"/>
      <c r="O165" s="46"/>
      <c r="P165" s="46"/>
      <c r="Q165" s="46"/>
      <c r="R165" s="46"/>
      <c r="S165" s="46"/>
      <c r="T165" s="46"/>
      <c r="U165" s="46"/>
      <c r="V165" s="46"/>
      <c r="W165" s="46"/>
      <c r="X165" s="93" t="s">
        <v>526</v>
      </c>
      <c r="Y165" s="46"/>
      <c r="Z165" s="46"/>
      <c r="AA165" s="46"/>
      <c r="AB165" s="68"/>
      <c r="AC165" s="68"/>
      <c r="AD165" s="46"/>
      <c r="AE165" s="190" t="s">
        <v>527</v>
      </c>
      <c r="AF165" s="46"/>
      <c r="AG165" s="46"/>
    </row>
    <row r="166" spans="1:33" x14ac:dyDescent="0.25">
      <c r="A166" s="68"/>
      <c r="B166" s="93"/>
      <c r="C166" s="93"/>
      <c r="D166" s="68"/>
      <c r="E166" s="68"/>
      <c r="F166" s="68"/>
      <c r="H166" s="68"/>
      <c r="I166" s="46"/>
      <c r="J166" s="47"/>
      <c r="K166" s="46"/>
      <c r="L166" s="46"/>
      <c r="M166" s="46"/>
      <c r="N166" s="46"/>
      <c r="O166" s="46"/>
      <c r="P166" s="46"/>
      <c r="Q166" s="46"/>
      <c r="R166" s="46"/>
      <c r="S166" s="46"/>
      <c r="T166" s="46"/>
      <c r="U166" s="46"/>
      <c r="V166" s="46"/>
      <c r="W166" s="46"/>
      <c r="X166" s="93" t="s">
        <v>155</v>
      </c>
      <c r="Y166" s="46"/>
      <c r="Z166" s="46"/>
      <c r="AA166" s="46"/>
      <c r="AB166" s="68"/>
      <c r="AC166" s="68"/>
      <c r="AD166" s="46"/>
      <c r="AE166" s="190"/>
      <c r="AF166" s="46"/>
      <c r="AG166" s="46"/>
    </row>
    <row r="167" spans="1:33" ht="18.75" x14ac:dyDescent="0.25">
      <c r="A167" s="68"/>
      <c r="B167" s="45" t="s">
        <v>528</v>
      </c>
      <c r="C167" s="45"/>
      <c r="D167" s="68"/>
      <c r="E167" s="68"/>
      <c r="F167" s="68"/>
      <c r="H167" s="68"/>
      <c r="I167" s="46"/>
      <c r="J167" s="46"/>
      <c r="K167" s="46"/>
      <c r="L167" s="46"/>
      <c r="M167" s="46"/>
      <c r="N167" s="46"/>
      <c r="O167" s="46"/>
      <c r="P167" s="46"/>
      <c r="Q167" s="46"/>
      <c r="R167" s="46"/>
      <c r="S167" s="46"/>
      <c r="T167" s="46"/>
      <c r="U167" s="46"/>
      <c r="V167" s="46"/>
      <c r="W167" s="46"/>
      <c r="X167" s="46" t="s">
        <v>529</v>
      </c>
      <c r="Y167" s="46"/>
      <c r="Z167" s="46"/>
      <c r="AA167" s="46"/>
      <c r="AB167" s="46"/>
      <c r="AC167" s="68"/>
      <c r="AE167" s="187"/>
      <c r="AF167" s="68"/>
      <c r="AG167" s="68"/>
    </row>
    <row r="168" spans="1:33" ht="18.75" x14ac:dyDescent="0.25">
      <c r="A168" s="68"/>
      <c r="B168" s="93" t="s">
        <v>530</v>
      </c>
      <c r="C168" s="93"/>
      <c r="D168" s="68"/>
      <c r="E168" s="68"/>
      <c r="F168" s="68"/>
      <c r="H168" s="68"/>
      <c r="I168" s="46"/>
      <c r="J168" s="46"/>
      <c r="K168" s="46"/>
      <c r="L168" s="46"/>
      <c r="M168" s="46"/>
      <c r="N168" s="46"/>
      <c r="O168" s="46"/>
      <c r="P168" s="46"/>
      <c r="Q168" s="46"/>
      <c r="R168" s="46"/>
      <c r="S168" s="46"/>
      <c r="T168" s="46"/>
      <c r="U168" s="46"/>
      <c r="V168" s="46"/>
      <c r="W168" s="46"/>
      <c r="X168" s="46" t="s">
        <v>531</v>
      </c>
      <c r="Y168" s="46"/>
      <c r="Z168" s="46"/>
      <c r="AA168" s="46"/>
      <c r="AB168" s="46"/>
      <c r="AC168" s="68"/>
      <c r="AE168" s="187"/>
      <c r="AF168" s="68"/>
      <c r="AG168" s="68"/>
    </row>
    <row r="169" spans="1:33" x14ac:dyDescent="0.25">
      <c r="A169" s="68"/>
      <c r="B169" s="93" t="s">
        <v>532</v>
      </c>
      <c r="C169" s="93"/>
      <c r="D169" s="68"/>
      <c r="E169" s="68"/>
      <c r="F169" s="68"/>
      <c r="H169" s="68"/>
      <c r="I169" s="46"/>
      <c r="J169" s="46"/>
      <c r="K169" s="46"/>
      <c r="L169" s="46"/>
      <c r="M169" s="46"/>
      <c r="N169" s="46"/>
      <c r="O169" s="46"/>
      <c r="P169" s="46"/>
      <c r="Q169" s="46"/>
      <c r="R169" s="46"/>
      <c r="S169" s="46"/>
      <c r="T169" s="46"/>
      <c r="U169" s="46"/>
      <c r="V169" s="46"/>
      <c r="W169" s="46"/>
      <c r="X169" s="46"/>
      <c r="Y169" s="46"/>
      <c r="Z169" s="46"/>
      <c r="AA169" s="46"/>
      <c r="AB169" s="46"/>
      <c r="AC169" s="68"/>
      <c r="AE169" s="187"/>
      <c r="AF169" s="68"/>
      <c r="AG169" s="68"/>
    </row>
    <row r="170" spans="1:33" x14ac:dyDescent="0.25">
      <c r="A170" s="68"/>
      <c r="B170" s="93" t="s">
        <v>533</v>
      </c>
      <c r="C170" s="93"/>
      <c r="D170" s="68"/>
      <c r="E170" s="68"/>
      <c r="F170" s="68"/>
      <c r="H170" s="68"/>
      <c r="I170" s="46"/>
      <c r="J170" s="46"/>
      <c r="K170" s="46"/>
      <c r="L170" s="46"/>
      <c r="M170" s="46"/>
      <c r="N170" s="46"/>
      <c r="O170" s="46"/>
      <c r="P170" s="46"/>
      <c r="Q170" s="46"/>
      <c r="R170" s="46"/>
      <c r="S170" s="46"/>
      <c r="T170" s="46"/>
      <c r="U170" s="46"/>
      <c r="V170" s="46"/>
      <c r="W170" s="46"/>
      <c r="X170" s="46"/>
      <c r="Y170" s="46"/>
      <c r="Z170" s="46"/>
      <c r="AA170" s="46"/>
      <c r="AB170" s="46"/>
      <c r="AC170" s="68"/>
      <c r="AE170" s="187"/>
      <c r="AF170" s="68"/>
      <c r="AG170" s="68"/>
    </row>
    <row r="171" spans="1:33" x14ac:dyDescent="0.25">
      <c r="A171" s="68"/>
      <c r="B171" s="93" t="s">
        <v>534</v>
      </c>
      <c r="C171" s="93"/>
      <c r="D171" s="68"/>
      <c r="E171" s="68"/>
      <c r="F171" s="68"/>
      <c r="H171" s="68"/>
      <c r="I171" s="46"/>
      <c r="J171" s="46"/>
      <c r="K171" s="46"/>
      <c r="L171" s="46"/>
      <c r="M171" s="46"/>
      <c r="N171" s="46"/>
      <c r="O171" s="46"/>
      <c r="P171" s="46"/>
      <c r="Q171" s="46"/>
      <c r="R171" s="46"/>
      <c r="S171" s="46"/>
      <c r="T171" s="46"/>
      <c r="U171" s="46"/>
      <c r="V171" s="46"/>
      <c r="W171" s="46"/>
      <c r="X171" s="46"/>
      <c r="Y171" s="46"/>
      <c r="Z171" s="46"/>
      <c r="AA171" s="46"/>
      <c r="AB171" s="46"/>
      <c r="AC171" s="68"/>
      <c r="AE171" s="187"/>
      <c r="AF171" s="68"/>
      <c r="AG171" s="68"/>
    </row>
    <row r="172" spans="1:33" x14ac:dyDescent="0.25">
      <c r="A172" s="68"/>
      <c r="B172" s="93" t="s">
        <v>535</v>
      </c>
      <c r="C172" s="93"/>
      <c r="D172" s="46"/>
      <c r="E172" s="46"/>
      <c r="F172" s="46"/>
      <c r="H172" s="68"/>
      <c r="I172" s="46"/>
      <c r="J172" s="46"/>
      <c r="K172" s="46"/>
      <c r="L172" s="46"/>
      <c r="M172" s="46"/>
      <c r="N172" s="46"/>
      <c r="O172" s="46"/>
      <c r="P172" s="46"/>
      <c r="Q172" s="46"/>
      <c r="R172" s="46"/>
      <c r="S172" s="46"/>
      <c r="T172" s="46"/>
      <c r="U172" s="46"/>
      <c r="V172" s="46"/>
      <c r="W172" s="46"/>
      <c r="X172" s="46"/>
      <c r="Y172" s="46"/>
      <c r="Z172" s="46"/>
      <c r="AA172" s="46"/>
      <c r="AB172" s="46"/>
      <c r="AC172" s="46"/>
      <c r="AE172" s="187"/>
      <c r="AF172" s="68"/>
      <c r="AG172" s="68"/>
    </row>
    <row r="173" spans="1:33" x14ac:dyDescent="0.25">
      <c r="A173" s="68"/>
      <c r="B173" s="93" t="s">
        <v>536</v>
      </c>
      <c r="C173" s="93"/>
      <c r="D173" s="46"/>
      <c r="E173" s="46"/>
      <c r="F173" s="46"/>
      <c r="H173" s="46"/>
      <c r="I173" s="46"/>
      <c r="J173" s="46"/>
      <c r="K173" s="46"/>
      <c r="L173" s="46"/>
      <c r="M173" s="46"/>
      <c r="N173" s="46"/>
      <c r="O173" s="46"/>
      <c r="P173" s="46"/>
      <c r="Q173" s="46"/>
      <c r="R173" s="46"/>
      <c r="S173" s="46"/>
      <c r="T173" s="46"/>
      <c r="U173" s="46"/>
      <c r="V173" s="46"/>
      <c r="W173" s="46"/>
      <c r="X173" s="46"/>
      <c r="Y173" s="46"/>
      <c r="Z173" s="46"/>
      <c r="AA173" s="46"/>
      <c r="AB173" s="46"/>
      <c r="AC173" s="46"/>
      <c r="AE173" s="187"/>
      <c r="AF173" s="68"/>
      <c r="AG173" s="68"/>
    </row>
    <row r="174" spans="1:33" x14ac:dyDescent="0.25">
      <c r="A174" s="68"/>
      <c r="B174" s="93" t="s">
        <v>537</v>
      </c>
      <c r="C174" s="93"/>
      <c r="D174" s="46"/>
      <c r="E174" s="46"/>
      <c r="F174" s="46"/>
      <c r="H174" s="46"/>
      <c r="I174" s="46"/>
      <c r="J174" s="46"/>
      <c r="K174" s="46"/>
      <c r="L174" s="46"/>
      <c r="M174" s="46"/>
      <c r="N174" s="46"/>
      <c r="O174" s="46"/>
      <c r="P174" s="46"/>
      <c r="Q174" s="46"/>
      <c r="R174" s="46"/>
      <c r="S174" s="46"/>
      <c r="T174" s="46"/>
      <c r="U174" s="46"/>
      <c r="V174" s="46"/>
      <c r="W174" s="46"/>
      <c r="X174" s="46"/>
      <c r="Y174" s="46"/>
      <c r="Z174" s="46"/>
      <c r="AA174" s="46"/>
      <c r="AB174" s="46"/>
      <c r="AC174" s="46"/>
      <c r="AE174" s="187"/>
      <c r="AF174" s="68"/>
      <c r="AG174" s="68"/>
    </row>
    <row r="175" spans="1:33" x14ac:dyDescent="0.25">
      <c r="A175" s="68"/>
      <c r="B175" s="93" t="s">
        <v>538</v>
      </c>
      <c r="C175" s="93"/>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68"/>
      <c r="AG175" s="68"/>
    </row>
    <row r="176" spans="1:33" x14ac:dyDescent="0.25">
      <c r="A176" s="68"/>
      <c r="B176" s="93" t="s">
        <v>539</v>
      </c>
      <c r="C176" s="93"/>
      <c r="D176" s="46"/>
      <c r="E176" s="46"/>
      <c r="F176" s="46"/>
      <c r="H176" s="46"/>
      <c r="I176" s="46"/>
      <c r="J176" s="46"/>
      <c r="K176" s="46"/>
      <c r="L176" s="46"/>
      <c r="M176" s="46"/>
      <c r="N176" s="46"/>
      <c r="O176" s="46"/>
      <c r="P176" s="46"/>
      <c r="Q176" s="46"/>
      <c r="R176" s="46"/>
      <c r="S176" s="46"/>
      <c r="T176" s="46"/>
      <c r="U176" s="46"/>
      <c r="V176" s="46"/>
      <c r="W176" s="46"/>
      <c r="X176" s="46"/>
      <c r="Y176" s="46"/>
      <c r="Z176" s="46"/>
      <c r="AA176" s="46"/>
      <c r="AB176" s="46"/>
      <c r="AC176" s="46"/>
      <c r="AE176" s="187"/>
      <c r="AF176" s="68"/>
      <c r="AG176" s="68"/>
    </row>
    <row r="177" spans="1:33" x14ac:dyDescent="0.25">
      <c r="A177" s="68"/>
      <c r="B177" s="93" t="s">
        <v>540</v>
      </c>
      <c r="C177" s="93"/>
      <c r="D177" s="46"/>
      <c r="E177" s="46"/>
      <c r="F177" s="46"/>
      <c r="H177" s="46"/>
      <c r="I177" s="46"/>
      <c r="J177" s="46"/>
      <c r="K177" s="46"/>
      <c r="L177" s="46"/>
      <c r="M177" s="46"/>
      <c r="N177" s="46"/>
      <c r="O177" s="46"/>
      <c r="P177" s="46"/>
      <c r="Q177" s="46"/>
      <c r="R177" s="46"/>
      <c r="S177" s="46"/>
      <c r="T177" s="46"/>
      <c r="U177" s="46"/>
      <c r="V177" s="46"/>
      <c r="W177" s="46"/>
      <c r="X177" s="46"/>
      <c r="Y177" s="46"/>
      <c r="Z177" s="46"/>
      <c r="AA177" s="46"/>
      <c r="AB177" s="46"/>
      <c r="AC177" s="46"/>
      <c r="AE177" s="187"/>
      <c r="AF177" s="68"/>
      <c r="AG177" s="68"/>
    </row>
    <row r="178" spans="1:33" x14ac:dyDescent="0.25">
      <c r="A178" s="68"/>
      <c r="B178" s="93" t="s">
        <v>541</v>
      </c>
      <c r="C178" s="93"/>
      <c r="D178" s="46"/>
      <c r="E178" s="46"/>
      <c r="F178" s="46"/>
      <c r="H178" s="46"/>
      <c r="I178" s="46"/>
      <c r="J178" s="46"/>
      <c r="K178" s="46"/>
      <c r="L178" s="46"/>
      <c r="M178" s="46"/>
      <c r="N178" s="46"/>
      <c r="O178" s="46"/>
      <c r="P178" s="46"/>
      <c r="Q178" s="46"/>
      <c r="R178" s="46"/>
      <c r="S178" s="46"/>
      <c r="T178" s="46"/>
      <c r="U178" s="46"/>
      <c r="V178" s="46"/>
      <c r="W178" s="46"/>
      <c r="X178" s="46"/>
      <c r="Y178" s="46"/>
      <c r="Z178" s="46"/>
      <c r="AA178" s="46"/>
      <c r="AB178" s="46"/>
      <c r="AC178" s="46"/>
      <c r="AE178" s="187"/>
      <c r="AF178" s="68"/>
      <c r="AG178" s="68"/>
    </row>
    <row r="179" spans="1:33" x14ac:dyDescent="0.25">
      <c r="A179" s="68"/>
      <c r="B179" s="93"/>
      <c r="C179" s="93"/>
      <c r="D179" s="46"/>
      <c r="E179" s="46"/>
      <c r="F179" s="46"/>
      <c r="H179" s="46"/>
      <c r="I179" s="46"/>
      <c r="J179" s="46"/>
      <c r="K179" s="46"/>
      <c r="L179" s="46"/>
      <c r="M179" s="46"/>
      <c r="N179" s="46"/>
      <c r="O179" s="46"/>
      <c r="P179" s="46"/>
      <c r="Q179" s="46"/>
      <c r="R179" s="46"/>
      <c r="S179" s="46"/>
      <c r="T179" s="46"/>
      <c r="U179" s="46"/>
      <c r="V179" s="46"/>
      <c r="W179" s="46"/>
      <c r="X179" s="46"/>
      <c r="Y179" s="46"/>
      <c r="Z179" s="46"/>
      <c r="AA179" s="46"/>
      <c r="AB179" s="46"/>
      <c r="AC179" s="46"/>
      <c r="AE179" s="187"/>
      <c r="AF179" s="68"/>
      <c r="AG179" s="68"/>
    </row>
    <row r="180" spans="1:33" x14ac:dyDescent="0.25">
      <c r="A180" s="68"/>
      <c r="B180" s="46"/>
      <c r="C180" s="46"/>
      <c r="D180" s="46"/>
      <c r="E180" s="46"/>
      <c r="F180" s="46"/>
      <c r="H180" s="46"/>
      <c r="I180" s="46"/>
      <c r="J180" s="46"/>
      <c r="K180" s="46"/>
      <c r="L180" s="46"/>
      <c r="M180" s="46"/>
      <c r="N180" s="46"/>
      <c r="O180" s="46"/>
      <c r="P180" s="46"/>
      <c r="Q180" s="46"/>
      <c r="R180" s="46"/>
      <c r="S180" s="46"/>
      <c r="T180" s="46"/>
      <c r="U180" s="46"/>
      <c r="V180" s="46"/>
      <c r="W180" s="46"/>
      <c r="X180" s="46"/>
      <c r="Y180" s="46"/>
      <c r="Z180" s="46"/>
      <c r="AA180" s="46"/>
      <c r="AB180" s="46"/>
      <c r="AC180" s="46"/>
      <c r="AE180" s="187"/>
      <c r="AF180" s="68"/>
      <c r="AG180" s="68"/>
    </row>
    <row r="181" spans="1:33" x14ac:dyDescent="0.25">
      <c r="A181" s="68"/>
      <c r="B181" s="46"/>
      <c r="C181" s="46"/>
      <c r="D181" s="46"/>
      <c r="E181" s="46"/>
      <c r="F181" s="46"/>
      <c r="H181" s="46"/>
      <c r="I181" s="46"/>
      <c r="J181" s="46"/>
      <c r="K181" s="46"/>
      <c r="L181" s="46"/>
      <c r="M181" s="46"/>
      <c r="N181" s="46"/>
      <c r="O181" s="46"/>
      <c r="P181" s="46"/>
      <c r="Q181" s="46"/>
      <c r="R181" s="46"/>
      <c r="S181" s="46"/>
      <c r="T181" s="46"/>
      <c r="U181" s="46"/>
      <c r="V181" s="46"/>
      <c r="W181" s="46"/>
      <c r="X181" s="46"/>
      <c r="Y181" s="46"/>
      <c r="Z181" s="46"/>
      <c r="AA181" s="46"/>
      <c r="AB181" s="46"/>
      <c r="AC181" s="46"/>
      <c r="AE181" s="187"/>
      <c r="AF181" s="68"/>
      <c r="AG181" s="68"/>
    </row>
    <row r="182" spans="1:33" x14ac:dyDescent="0.25">
      <c r="A182" s="68"/>
      <c r="B182" s="46"/>
      <c r="C182" s="46"/>
      <c r="D182" s="46"/>
      <c r="E182" s="46"/>
      <c r="F182" s="46"/>
      <c r="H182" s="46"/>
      <c r="I182" s="46"/>
      <c r="J182" s="46"/>
      <c r="K182" s="46"/>
      <c r="L182" s="46"/>
      <c r="M182" s="46"/>
      <c r="N182" s="46"/>
      <c r="O182" s="46"/>
      <c r="P182" s="46"/>
      <c r="Q182" s="46"/>
      <c r="R182" s="46"/>
      <c r="S182" s="46"/>
      <c r="T182" s="46"/>
      <c r="U182" s="46"/>
      <c r="V182" s="46"/>
      <c r="W182" s="46"/>
      <c r="X182" s="46"/>
      <c r="Y182" s="46"/>
      <c r="Z182" s="46"/>
      <c r="AA182" s="46"/>
      <c r="AB182" s="46"/>
      <c r="AC182" s="46"/>
      <c r="AE182" s="187"/>
      <c r="AF182" s="68"/>
      <c r="AG182" s="68"/>
    </row>
    <row r="183" spans="1:33" x14ac:dyDescent="0.25">
      <c r="A183" s="68"/>
      <c r="B183" s="46"/>
      <c r="C183" s="46"/>
      <c r="D183" s="46"/>
      <c r="E183" s="46"/>
      <c r="F183" s="46"/>
      <c r="H183" s="46"/>
      <c r="I183" s="46"/>
      <c r="J183" s="46"/>
      <c r="K183" s="46"/>
      <c r="L183" s="46"/>
      <c r="M183" s="46"/>
      <c r="N183" s="46"/>
      <c r="O183" s="46"/>
      <c r="P183" s="46"/>
      <c r="Q183" s="46"/>
      <c r="R183" s="46"/>
      <c r="S183" s="46"/>
      <c r="T183" s="46"/>
      <c r="U183" s="46"/>
      <c r="V183" s="46"/>
      <c r="W183" s="46"/>
      <c r="X183" s="46"/>
      <c r="Y183" s="46"/>
      <c r="Z183" s="46"/>
      <c r="AA183" s="46"/>
      <c r="AB183" s="46"/>
      <c r="AC183" s="46"/>
      <c r="AE183" s="187"/>
      <c r="AF183" s="68"/>
      <c r="AG183" s="68"/>
    </row>
    <row r="184" spans="1:33" x14ac:dyDescent="0.25">
      <c r="A184" s="68"/>
      <c r="B184" s="46"/>
      <c r="C184" s="46"/>
      <c r="D184" s="46"/>
      <c r="E184" s="46"/>
      <c r="F184" s="46"/>
      <c r="H184" s="46"/>
      <c r="I184" s="46"/>
      <c r="J184" s="46"/>
      <c r="K184" s="46"/>
      <c r="L184" s="46"/>
      <c r="M184" s="46"/>
      <c r="N184" s="46"/>
      <c r="O184" s="46"/>
      <c r="P184" s="46"/>
      <c r="Q184" s="46"/>
      <c r="R184" s="46"/>
      <c r="S184" s="46"/>
      <c r="T184" s="46"/>
      <c r="U184" s="46"/>
      <c r="V184" s="46"/>
      <c r="W184" s="46"/>
      <c r="X184" s="46"/>
      <c r="Y184" s="46"/>
      <c r="Z184" s="46"/>
      <c r="AA184" s="46"/>
      <c r="AB184" s="46"/>
      <c r="AC184" s="46"/>
      <c r="AE184" s="187"/>
      <c r="AF184" s="68"/>
      <c r="AG184" s="68"/>
    </row>
    <row r="185" spans="1:33" x14ac:dyDescent="0.25">
      <c r="A185" s="68"/>
      <c r="B185" s="46"/>
      <c r="C185" s="46"/>
      <c r="D185" s="46"/>
      <c r="E185" s="46"/>
      <c r="F185" s="46"/>
      <c r="H185" s="46"/>
      <c r="I185" s="46"/>
      <c r="J185" s="46"/>
      <c r="K185" s="46"/>
      <c r="L185" s="46"/>
      <c r="M185" s="46"/>
      <c r="N185" s="46"/>
      <c r="O185" s="46"/>
      <c r="P185" s="46"/>
      <c r="Q185" s="46"/>
      <c r="R185" s="46"/>
      <c r="S185" s="46"/>
      <c r="T185" s="46"/>
      <c r="U185" s="46"/>
      <c r="V185" s="46"/>
      <c r="W185" s="46"/>
      <c r="X185" s="46"/>
      <c r="Y185" s="46"/>
      <c r="Z185" s="46"/>
      <c r="AA185" s="46"/>
      <c r="AB185" s="46"/>
      <c r="AC185" s="46"/>
      <c r="AE185" s="187"/>
      <c r="AF185" s="68"/>
      <c r="AG185" s="68"/>
    </row>
    <row r="186" spans="1:33" x14ac:dyDescent="0.25">
      <c r="A186" s="68"/>
      <c r="B186" s="46"/>
      <c r="C186" s="46"/>
      <c r="D186" s="46"/>
      <c r="E186" s="46"/>
      <c r="F186" s="46"/>
      <c r="H186" s="46"/>
      <c r="I186" s="46"/>
      <c r="J186" s="46"/>
      <c r="K186" s="46"/>
      <c r="L186" s="46"/>
      <c r="M186" s="46"/>
      <c r="N186" s="46"/>
      <c r="O186" s="46"/>
      <c r="P186" s="46"/>
      <c r="Q186" s="46"/>
      <c r="R186" s="46"/>
      <c r="S186" s="46"/>
      <c r="T186" s="46"/>
      <c r="U186" s="46"/>
      <c r="V186" s="46"/>
      <c r="W186" s="46"/>
      <c r="X186" s="46"/>
      <c r="Y186" s="46"/>
      <c r="Z186" s="46"/>
      <c r="AA186" s="46"/>
      <c r="AB186" s="46"/>
      <c r="AC186" s="46"/>
      <c r="AE186" s="187"/>
      <c r="AF186" s="68"/>
      <c r="AG186" s="68"/>
    </row>
    <row r="187" spans="1:33" x14ac:dyDescent="0.25">
      <c r="A187" s="68"/>
      <c r="B187" s="46"/>
      <c r="C187" s="46"/>
      <c r="D187" s="68"/>
      <c r="E187" s="68"/>
      <c r="F187" s="68"/>
      <c r="H187" s="68"/>
      <c r="I187" s="68"/>
      <c r="J187" s="68"/>
      <c r="K187" s="68"/>
      <c r="L187" s="68"/>
      <c r="W187" s="68"/>
      <c r="X187" s="68"/>
      <c r="Y187" s="68"/>
      <c r="Z187" s="68"/>
      <c r="AA187" s="68"/>
      <c r="AB187" s="68"/>
      <c r="AC187" s="68"/>
      <c r="AE187" s="187"/>
      <c r="AF187" s="68"/>
      <c r="AG187" s="68"/>
    </row>
    <row r="188" spans="1:33" x14ac:dyDescent="0.25">
      <c r="A188" s="68"/>
      <c r="B188" s="68"/>
      <c r="D188" s="68"/>
      <c r="E188" s="68"/>
      <c r="F188" s="68"/>
      <c r="H188" s="68"/>
      <c r="I188" s="68"/>
      <c r="J188" s="68"/>
      <c r="K188" s="68"/>
      <c r="L188" s="68"/>
      <c r="W188" s="68"/>
      <c r="X188" s="68"/>
      <c r="Y188" s="68"/>
      <c r="Z188" s="68"/>
      <c r="AA188" s="68"/>
      <c r="AB188" s="68"/>
      <c r="AC188" s="68"/>
      <c r="AE188" s="187"/>
      <c r="AF188" s="68"/>
      <c r="AG188" s="68"/>
    </row>
  </sheetData>
  <autoFilter ref="G1:G1048576"/>
  <mergeCells count="4">
    <mergeCell ref="AE165:AE166"/>
    <mergeCell ref="J5:L5"/>
    <mergeCell ref="J21:L21"/>
    <mergeCell ref="M5:V5"/>
  </mergeCells>
  <dataValidations count="3">
    <dataValidation type="list" allowBlank="1" showInputMessage="1" showErrorMessage="1" promptTitle="Project Status" prompt="Choose from the options below." sqref="G7:G71 G73:G159">
      <formula1>Status</formula1>
    </dataValidation>
    <dataValidation allowBlank="1" showErrorMessage="1" sqref="Y7:Y159"/>
    <dataValidation type="list" allowBlank="1" showInputMessage="1" showErrorMessage="1" promptTitle="Is Monitoring Planned?" prompt="Choose yes or no from drop down list." sqref="AB7:AB159">
      <formula1>Monitoring_planned</formula1>
    </dataValidation>
  </dataValidations>
  <hyperlinks>
    <hyperlink ref="M5" r:id="rId1" display="https://apps.ecology.wa.gov/paris/DownloadDocument.aspx?id=279051"/>
  </hyperlinks>
  <pageMargins left="0.43" right="0.37" top="1.86" bottom="0.75" header="0.54" footer="0.3"/>
  <pageSetup paperSize="17" scale="73" fitToHeight="0" orientation="landscape" r:id="rId2"/>
  <headerFooter>
    <oddHeader>&amp;C&amp;"-,Bold"&amp;20
STRUCTURAL STORMWATER CONTROLS LIST
KING COUNTY
2019</oddHeader>
    <oddFooter>&amp;L&amp;G&amp;C&amp;P of &amp;N&amp;RMARCH 2019</oddFooter>
  </headerFooter>
  <rowBreaks count="1" manualBreakCount="1">
    <brk id="23" min="1" max="19"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A1:L139"/>
  <sheetViews>
    <sheetView view="pageBreakPreview" zoomScaleNormal="100" zoomScaleSheetLayoutView="100" workbookViewId="0">
      <pane ySplit="27" topLeftCell="A28" activePane="bottomLeft" state="frozen"/>
      <selection pane="bottomLeft" activeCell="A12" sqref="A12"/>
    </sheetView>
  </sheetViews>
  <sheetFormatPr defaultColWidth="9.140625" defaultRowHeight="15" x14ac:dyDescent="0.25"/>
  <cols>
    <col min="1" max="1" width="94" style="34" customWidth="1"/>
    <col min="2" max="2" width="59.140625" style="34" customWidth="1"/>
    <col min="3" max="16384" width="9.140625" style="34"/>
  </cols>
  <sheetData>
    <row r="1" spans="1:12" s="10" customFormat="1" ht="27" customHeight="1" x14ac:dyDescent="0.25">
      <c r="A1" s="198" t="s">
        <v>542</v>
      </c>
      <c r="B1" s="198"/>
      <c r="C1" s="32"/>
      <c r="D1" s="32"/>
      <c r="E1" s="32"/>
      <c r="F1" s="32"/>
      <c r="G1" s="32"/>
      <c r="H1" s="32"/>
      <c r="I1" s="32"/>
      <c r="J1" s="32"/>
      <c r="K1" s="32"/>
      <c r="L1" s="32"/>
    </row>
    <row r="2" spans="1:12" x14ac:dyDescent="0.25">
      <c r="A2" s="33" t="s">
        <v>543</v>
      </c>
    </row>
    <row r="4" spans="1:12" x14ac:dyDescent="0.25">
      <c r="A4" s="35" t="s">
        <v>544</v>
      </c>
      <c r="B4" s="35" t="s">
        <v>545</v>
      </c>
    </row>
    <row r="5" spans="1:12" x14ac:dyDescent="0.25">
      <c r="A5" s="36" t="s">
        <v>546</v>
      </c>
      <c r="B5" s="37" t="s">
        <v>547</v>
      </c>
    </row>
    <row r="6" spans="1:12" x14ac:dyDescent="0.25">
      <c r="A6" s="73" t="s">
        <v>548</v>
      </c>
      <c r="B6" s="37" t="s">
        <v>549</v>
      </c>
    </row>
    <row r="7" spans="1:12" x14ac:dyDescent="0.25">
      <c r="A7" s="73" t="s">
        <v>550</v>
      </c>
      <c r="B7" s="37" t="s">
        <v>549</v>
      </c>
    </row>
    <row r="8" spans="1:12" x14ac:dyDescent="0.25">
      <c r="A8" s="73" t="s">
        <v>551</v>
      </c>
      <c r="B8" s="37" t="s">
        <v>552</v>
      </c>
    </row>
    <row r="9" spans="1:12" x14ac:dyDescent="0.25">
      <c r="A9" s="73" t="s">
        <v>553</v>
      </c>
      <c r="B9" s="74" t="s">
        <v>554</v>
      </c>
    </row>
    <row r="10" spans="1:12" x14ac:dyDescent="0.25">
      <c r="A10" s="73" t="s">
        <v>555</v>
      </c>
      <c r="B10" s="37" t="s">
        <v>547</v>
      </c>
    </row>
    <row r="11" spans="1:12" x14ac:dyDescent="0.25">
      <c r="A11" s="73" t="s">
        <v>556</v>
      </c>
      <c r="B11" s="37" t="s">
        <v>557</v>
      </c>
    </row>
    <row r="12" spans="1:12" x14ac:dyDescent="0.25">
      <c r="A12" s="73" t="s">
        <v>558</v>
      </c>
      <c r="B12" s="37" t="s">
        <v>549</v>
      </c>
    </row>
    <row r="13" spans="1:12" x14ac:dyDescent="0.25">
      <c r="A13" s="73" t="s">
        <v>559</v>
      </c>
      <c r="B13" s="37" t="s">
        <v>549</v>
      </c>
    </row>
    <row r="14" spans="1:12" x14ac:dyDescent="0.25">
      <c r="A14" s="73" t="s">
        <v>560</v>
      </c>
      <c r="B14" s="37" t="s">
        <v>554</v>
      </c>
    </row>
    <row r="15" spans="1:12" x14ac:dyDescent="0.25">
      <c r="A15" s="73" t="s">
        <v>561</v>
      </c>
      <c r="B15" s="74" t="s">
        <v>562</v>
      </c>
    </row>
    <row r="16" spans="1:12" x14ac:dyDescent="0.25">
      <c r="A16" s="36" t="s">
        <v>563</v>
      </c>
      <c r="B16" s="37" t="s">
        <v>564</v>
      </c>
    </row>
    <row r="17" spans="1:2" x14ac:dyDescent="0.25">
      <c r="A17" s="36" t="s">
        <v>565</v>
      </c>
      <c r="B17" s="37" t="s">
        <v>566</v>
      </c>
    </row>
    <row r="18" spans="1:2" x14ac:dyDescent="0.25">
      <c r="A18" s="36" t="s">
        <v>567</v>
      </c>
      <c r="B18" s="37" t="s">
        <v>566</v>
      </c>
    </row>
    <row r="20" spans="1:2" x14ac:dyDescent="0.25">
      <c r="A20" s="196" t="s">
        <v>568</v>
      </c>
      <c r="B20" s="196"/>
    </row>
    <row r="21" spans="1:2" ht="30" customHeight="1" x14ac:dyDescent="0.25">
      <c r="A21" s="197" t="s">
        <v>569</v>
      </c>
      <c r="B21" s="197"/>
    </row>
    <row r="24" spans="1:2" x14ac:dyDescent="0.25">
      <c r="A24" s="38"/>
    </row>
    <row r="27" spans="1:2" x14ac:dyDescent="0.25">
      <c r="A27" s="39" t="str">
        <f>'Table Template'!B6</f>
        <v>Project 
Name</v>
      </c>
      <c r="B27" s="40" t="s">
        <v>545</v>
      </c>
    </row>
    <row r="28" spans="1:2" x14ac:dyDescent="0.25">
      <c r="A28" s="89" t="s">
        <v>148</v>
      </c>
      <c r="B28" s="41">
        <v>1</v>
      </c>
    </row>
    <row r="29" spans="1:2" x14ac:dyDescent="0.25">
      <c r="A29" s="89" t="s">
        <v>130</v>
      </c>
      <c r="B29" s="41">
        <v>1</v>
      </c>
    </row>
    <row r="30" spans="1:2" x14ac:dyDescent="0.25">
      <c r="A30" s="89" t="s">
        <v>135</v>
      </c>
      <c r="B30" s="41">
        <v>1</v>
      </c>
    </row>
    <row r="31" spans="1:2" x14ac:dyDescent="0.25">
      <c r="A31" s="89" t="s">
        <v>570</v>
      </c>
      <c r="B31" s="41">
        <v>1</v>
      </c>
    </row>
    <row r="32" spans="1:2" x14ac:dyDescent="0.25">
      <c r="A32" s="89" t="s">
        <v>69</v>
      </c>
      <c r="B32" s="41">
        <v>1</v>
      </c>
    </row>
    <row r="33" spans="1:2" x14ac:dyDescent="0.25">
      <c r="A33" s="89" t="s">
        <v>354</v>
      </c>
      <c r="B33" s="62">
        <v>0.25</v>
      </c>
    </row>
    <row r="34" spans="1:2" x14ac:dyDescent="0.25">
      <c r="A34" s="89" t="s">
        <v>358</v>
      </c>
      <c r="B34" s="62">
        <v>0.25</v>
      </c>
    </row>
    <row r="35" spans="1:2" x14ac:dyDescent="0.25">
      <c r="A35" s="89" t="s">
        <v>571</v>
      </c>
      <c r="B35" s="62">
        <v>1</v>
      </c>
    </row>
    <row r="36" spans="1:2" x14ac:dyDescent="0.25">
      <c r="A36" s="89" t="s">
        <v>177</v>
      </c>
      <c r="B36" s="62">
        <v>0.25</v>
      </c>
    </row>
    <row r="37" spans="1:2" x14ac:dyDescent="0.25">
      <c r="A37" s="89" t="s">
        <v>183</v>
      </c>
      <c r="B37" s="62">
        <v>0.25</v>
      </c>
    </row>
    <row r="38" spans="1:2" x14ac:dyDescent="0.25">
      <c r="A38" s="89" t="s">
        <v>36</v>
      </c>
      <c r="B38" s="62">
        <v>1</v>
      </c>
    </row>
    <row r="39" spans="1:2" x14ac:dyDescent="0.25">
      <c r="A39" s="89" t="s">
        <v>75</v>
      </c>
      <c r="B39" s="62">
        <v>1</v>
      </c>
    </row>
    <row r="40" spans="1:2" x14ac:dyDescent="0.25">
      <c r="A40" s="89" t="s">
        <v>188</v>
      </c>
      <c r="B40" s="62">
        <v>0.25</v>
      </c>
    </row>
    <row r="41" spans="1:2" x14ac:dyDescent="0.25">
      <c r="A41" s="89" t="s">
        <v>218</v>
      </c>
      <c r="B41" s="62">
        <v>0.25</v>
      </c>
    </row>
    <row r="42" spans="1:2" x14ac:dyDescent="0.25">
      <c r="A42" s="89" t="s">
        <v>223</v>
      </c>
      <c r="B42" s="62">
        <v>0.25</v>
      </c>
    </row>
    <row r="43" spans="1:2" x14ac:dyDescent="0.25">
      <c r="A43" s="89" t="s">
        <v>228</v>
      </c>
      <c r="B43" s="62">
        <v>0.25</v>
      </c>
    </row>
    <row r="44" spans="1:2" x14ac:dyDescent="0.25">
      <c r="A44" s="89" t="s">
        <v>234</v>
      </c>
      <c r="B44" s="62">
        <v>0.25</v>
      </c>
    </row>
    <row r="45" spans="1:2" x14ac:dyDescent="0.25">
      <c r="A45" s="89" t="s">
        <v>193</v>
      </c>
      <c r="B45" s="62">
        <v>0.25</v>
      </c>
    </row>
    <row r="46" spans="1:2" x14ac:dyDescent="0.25">
      <c r="A46" s="89" t="s">
        <v>239</v>
      </c>
      <c r="B46" s="62">
        <v>0.25</v>
      </c>
    </row>
    <row r="47" spans="1:2" x14ac:dyDescent="0.25">
      <c r="A47" s="89" t="s">
        <v>197</v>
      </c>
      <c r="B47" s="62">
        <v>0.25</v>
      </c>
    </row>
    <row r="48" spans="1:2" x14ac:dyDescent="0.25">
      <c r="A48" s="89" t="s">
        <v>202</v>
      </c>
      <c r="B48" s="62">
        <v>0.25</v>
      </c>
    </row>
    <row r="49" spans="1:2" x14ac:dyDescent="0.25">
      <c r="A49" s="89" t="s">
        <v>207</v>
      </c>
      <c r="B49" s="62">
        <v>0.25</v>
      </c>
    </row>
    <row r="50" spans="1:2" x14ac:dyDescent="0.25">
      <c r="A50" s="89" t="s">
        <v>242</v>
      </c>
      <c r="B50" s="62">
        <v>0.25</v>
      </c>
    </row>
    <row r="51" spans="1:2" x14ac:dyDescent="0.25">
      <c r="A51" s="89" t="s">
        <v>245</v>
      </c>
      <c r="B51" s="62">
        <v>0.25</v>
      </c>
    </row>
    <row r="52" spans="1:2" x14ac:dyDescent="0.25">
      <c r="A52" s="89" t="s">
        <v>572</v>
      </c>
      <c r="B52" s="62">
        <v>1.5</v>
      </c>
    </row>
    <row r="53" spans="1:2" x14ac:dyDescent="0.25">
      <c r="A53" s="89" t="s">
        <v>573</v>
      </c>
      <c r="B53" s="62">
        <v>1</v>
      </c>
    </row>
    <row r="54" spans="1:2" x14ac:dyDescent="0.25">
      <c r="A54" s="89" t="s">
        <v>574</v>
      </c>
      <c r="B54" s="62">
        <v>1</v>
      </c>
    </row>
    <row r="55" spans="1:2" x14ac:dyDescent="0.25">
      <c r="A55" s="89" t="s">
        <v>140</v>
      </c>
      <c r="B55" s="62">
        <v>1</v>
      </c>
    </row>
    <row r="56" spans="1:2" x14ac:dyDescent="0.25">
      <c r="A56" s="89" t="s">
        <v>364</v>
      </c>
      <c r="B56" s="62">
        <v>1</v>
      </c>
    </row>
    <row r="57" spans="1:2" x14ac:dyDescent="0.25">
      <c r="A57" s="89" t="s">
        <v>575</v>
      </c>
      <c r="B57" s="62">
        <v>1</v>
      </c>
    </row>
    <row r="58" spans="1:2" x14ac:dyDescent="0.25">
      <c r="A58" s="89" t="s">
        <v>576</v>
      </c>
      <c r="B58" s="62">
        <v>1</v>
      </c>
    </row>
    <row r="59" spans="1:2" x14ac:dyDescent="0.25">
      <c r="A59" s="89" t="s">
        <v>577</v>
      </c>
      <c r="B59" s="62">
        <v>1.5</v>
      </c>
    </row>
    <row r="60" spans="1:2" x14ac:dyDescent="0.25">
      <c r="A60" s="89" t="s">
        <v>578</v>
      </c>
      <c r="B60" s="62">
        <v>1</v>
      </c>
    </row>
    <row r="61" spans="1:2" x14ac:dyDescent="0.25">
      <c r="A61" s="89" t="s">
        <v>579</v>
      </c>
      <c r="B61" s="62">
        <v>1</v>
      </c>
    </row>
    <row r="62" spans="1:2" x14ac:dyDescent="0.25">
      <c r="A62" s="89" t="s">
        <v>98</v>
      </c>
      <c r="B62" s="62">
        <v>1</v>
      </c>
    </row>
    <row r="63" spans="1:2" x14ac:dyDescent="0.25">
      <c r="A63" s="89" t="s">
        <v>580</v>
      </c>
      <c r="B63" s="62">
        <v>1</v>
      </c>
    </row>
    <row r="64" spans="1:2" x14ac:dyDescent="0.25">
      <c r="A64" s="89" t="s">
        <v>345</v>
      </c>
      <c r="B64" s="41">
        <v>1</v>
      </c>
    </row>
    <row r="65" spans="1:6" x14ac:dyDescent="0.25">
      <c r="A65" s="89" t="s">
        <v>210</v>
      </c>
      <c r="B65" s="41">
        <v>1</v>
      </c>
    </row>
    <row r="66" spans="1:6" x14ac:dyDescent="0.25">
      <c r="A66" s="89" t="s">
        <v>581</v>
      </c>
      <c r="B66" s="41">
        <v>1</v>
      </c>
    </row>
    <row r="67" spans="1:6" x14ac:dyDescent="0.25">
      <c r="A67" s="89" t="s">
        <v>582</v>
      </c>
      <c r="B67" s="62">
        <v>1</v>
      </c>
      <c r="F67" s="53"/>
    </row>
    <row r="68" spans="1:6" x14ac:dyDescent="0.25">
      <c r="A68" s="89" t="s">
        <v>583</v>
      </c>
      <c r="B68" s="62">
        <v>1</v>
      </c>
    </row>
    <row r="69" spans="1:6" x14ac:dyDescent="0.25">
      <c r="A69" s="89" t="s">
        <v>584</v>
      </c>
      <c r="B69" s="62">
        <v>1</v>
      </c>
    </row>
    <row r="70" spans="1:6" x14ac:dyDescent="0.25">
      <c r="A70" s="89" t="s">
        <v>585</v>
      </c>
      <c r="B70" s="62">
        <v>1</v>
      </c>
    </row>
    <row r="71" spans="1:6" x14ac:dyDescent="0.25">
      <c r="A71" s="89" t="s">
        <v>46</v>
      </c>
      <c r="B71" s="62">
        <v>1.5</v>
      </c>
    </row>
    <row r="72" spans="1:6" x14ac:dyDescent="0.25">
      <c r="A72" s="89" t="s">
        <v>111</v>
      </c>
      <c r="B72" s="62">
        <v>1</v>
      </c>
    </row>
    <row r="73" spans="1:6" x14ac:dyDescent="0.25">
      <c r="A73" s="89" t="s">
        <v>116</v>
      </c>
      <c r="B73" s="62">
        <v>1</v>
      </c>
    </row>
    <row r="74" spans="1:6" x14ac:dyDescent="0.25">
      <c r="A74" s="89" t="s">
        <v>380</v>
      </c>
      <c r="B74" s="62">
        <v>1.75</v>
      </c>
    </row>
    <row r="75" spans="1:6" x14ac:dyDescent="0.25">
      <c r="A75" s="89" t="s">
        <v>386</v>
      </c>
      <c r="B75" s="62">
        <v>1.75</v>
      </c>
    </row>
    <row r="76" spans="1:6" x14ac:dyDescent="0.25">
      <c r="A76" s="89" t="s">
        <v>389</v>
      </c>
      <c r="B76" s="62">
        <v>1.75</v>
      </c>
    </row>
    <row r="77" spans="1:6" x14ac:dyDescent="0.25">
      <c r="A77" s="89" t="s">
        <v>392</v>
      </c>
      <c r="B77" s="62">
        <v>1.75</v>
      </c>
    </row>
    <row r="78" spans="1:6" x14ac:dyDescent="0.25">
      <c r="A78" s="89" t="s">
        <v>395</v>
      </c>
      <c r="B78" s="62">
        <v>1.75</v>
      </c>
    </row>
    <row r="79" spans="1:6" x14ac:dyDescent="0.25">
      <c r="A79" s="89" t="s">
        <v>118</v>
      </c>
      <c r="B79" s="62">
        <v>1</v>
      </c>
    </row>
    <row r="80" spans="1:6" x14ac:dyDescent="0.25">
      <c r="A80" s="89" t="s">
        <v>586</v>
      </c>
      <c r="B80" s="62">
        <v>1</v>
      </c>
    </row>
    <row r="81" spans="1:2" x14ac:dyDescent="0.25">
      <c r="A81" s="89" t="s">
        <v>125</v>
      </c>
      <c r="B81" s="62">
        <v>1</v>
      </c>
    </row>
    <row r="82" spans="1:2" x14ac:dyDescent="0.25">
      <c r="A82" s="89" t="s">
        <v>398</v>
      </c>
      <c r="B82" s="62">
        <v>1.75</v>
      </c>
    </row>
    <row r="83" spans="1:2" x14ac:dyDescent="0.25">
      <c r="A83" s="89" t="s">
        <v>402</v>
      </c>
      <c r="B83" s="62">
        <v>1.75</v>
      </c>
    </row>
    <row r="84" spans="1:2" x14ac:dyDescent="0.25">
      <c r="A84" s="89" t="s">
        <v>405</v>
      </c>
      <c r="B84" s="62">
        <v>1.75</v>
      </c>
    </row>
    <row r="85" spans="1:2" x14ac:dyDescent="0.25">
      <c r="A85" s="89" t="s">
        <v>408</v>
      </c>
      <c r="B85" s="62">
        <v>1.5</v>
      </c>
    </row>
    <row r="86" spans="1:2" x14ac:dyDescent="0.25">
      <c r="A86" s="89" t="s">
        <v>413</v>
      </c>
      <c r="B86" s="62">
        <v>1.5</v>
      </c>
    </row>
    <row r="87" spans="1:2" x14ac:dyDescent="0.25">
      <c r="A87" s="89" t="s">
        <v>372</v>
      </c>
      <c r="B87" s="62">
        <v>1.5</v>
      </c>
    </row>
    <row r="88" spans="1:2" x14ac:dyDescent="0.25">
      <c r="A88" s="89" t="s">
        <v>418</v>
      </c>
      <c r="B88" s="62">
        <v>1.75</v>
      </c>
    </row>
    <row r="89" spans="1:2" x14ac:dyDescent="0.25">
      <c r="A89" s="89" t="s">
        <v>423</v>
      </c>
      <c r="B89" s="62">
        <v>1.5</v>
      </c>
    </row>
    <row r="90" spans="1:2" x14ac:dyDescent="0.25">
      <c r="A90" s="89" t="s">
        <v>426</v>
      </c>
      <c r="B90" s="62">
        <v>1.5</v>
      </c>
    </row>
    <row r="91" spans="1:2" x14ac:dyDescent="0.25">
      <c r="A91" s="89" t="s">
        <v>429</v>
      </c>
      <c r="B91" s="62">
        <v>1.75</v>
      </c>
    </row>
    <row r="92" spans="1:2" x14ac:dyDescent="0.25">
      <c r="A92" s="89" t="s">
        <v>248</v>
      </c>
      <c r="B92" s="62">
        <v>1</v>
      </c>
    </row>
    <row r="93" spans="1:2" x14ac:dyDescent="0.25">
      <c r="A93" s="89" t="s">
        <v>253</v>
      </c>
      <c r="B93" s="62">
        <v>1</v>
      </c>
    </row>
    <row r="94" spans="1:2" x14ac:dyDescent="0.25">
      <c r="A94" s="89" t="s">
        <v>256</v>
      </c>
      <c r="B94" s="62">
        <v>1</v>
      </c>
    </row>
    <row r="95" spans="1:2" x14ac:dyDescent="0.25">
      <c r="A95" s="89" t="s">
        <v>153</v>
      </c>
      <c r="B95" s="62">
        <v>0.5</v>
      </c>
    </row>
    <row r="96" spans="1:2" x14ac:dyDescent="0.25">
      <c r="A96" s="89" t="s">
        <v>161</v>
      </c>
      <c r="B96" s="62">
        <v>0.5</v>
      </c>
    </row>
    <row r="97" spans="1:2" x14ac:dyDescent="0.25">
      <c r="A97" s="89" t="s">
        <v>171</v>
      </c>
      <c r="B97" s="62">
        <v>0.25</v>
      </c>
    </row>
    <row r="98" spans="1:2" x14ac:dyDescent="0.25">
      <c r="A98" s="89" t="s">
        <v>260</v>
      </c>
      <c r="B98" s="62">
        <v>0.25</v>
      </c>
    </row>
    <row r="99" spans="1:2" x14ac:dyDescent="0.25">
      <c r="A99" s="89" t="s">
        <v>265</v>
      </c>
      <c r="B99" s="62">
        <v>0.25</v>
      </c>
    </row>
    <row r="100" spans="1:2" x14ac:dyDescent="0.25">
      <c r="A100" s="89" t="s">
        <v>269</v>
      </c>
      <c r="B100" s="62">
        <v>0.25</v>
      </c>
    </row>
    <row r="101" spans="1:2" x14ac:dyDescent="0.25">
      <c r="A101" s="89" t="s">
        <v>274</v>
      </c>
      <c r="B101" s="62">
        <v>0.25</v>
      </c>
    </row>
    <row r="102" spans="1:2" x14ac:dyDescent="0.25">
      <c r="A102" s="89" t="s">
        <v>279</v>
      </c>
      <c r="B102" s="62">
        <v>1</v>
      </c>
    </row>
    <row r="103" spans="1:2" x14ac:dyDescent="0.25">
      <c r="A103" s="89" t="s">
        <v>282</v>
      </c>
      <c r="B103" s="62">
        <v>1</v>
      </c>
    </row>
    <row r="104" spans="1:2" x14ac:dyDescent="0.25">
      <c r="A104" s="89" t="s">
        <v>287</v>
      </c>
      <c r="B104" s="62">
        <v>1</v>
      </c>
    </row>
    <row r="105" spans="1:2" x14ac:dyDescent="0.25">
      <c r="A105" s="89" t="s">
        <v>291</v>
      </c>
      <c r="B105" s="62">
        <v>1</v>
      </c>
    </row>
    <row r="106" spans="1:2" x14ac:dyDescent="0.25">
      <c r="A106" s="89" t="s">
        <v>214</v>
      </c>
      <c r="B106" s="62">
        <v>0.25</v>
      </c>
    </row>
    <row r="107" spans="1:2" x14ac:dyDescent="0.25">
      <c r="A107" s="89" t="s">
        <v>295</v>
      </c>
      <c r="B107" s="62">
        <v>1</v>
      </c>
    </row>
    <row r="108" spans="1:2" x14ac:dyDescent="0.25">
      <c r="A108" s="89" t="s">
        <v>300</v>
      </c>
      <c r="B108" s="62">
        <v>0.25</v>
      </c>
    </row>
    <row r="109" spans="1:2" x14ac:dyDescent="0.25">
      <c r="A109" s="89" t="s">
        <v>304</v>
      </c>
      <c r="B109" s="62">
        <v>0.5</v>
      </c>
    </row>
    <row r="110" spans="1:2" x14ac:dyDescent="0.25">
      <c r="A110" s="89" t="s">
        <v>308</v>
      </c>
      <c r="B110" s="62">
        <v>0.25</v>
      </c>
    </row>
    <row r="111" spans="1:2" x14ac:dyDescent="0.25">
      <c r="A111" s="89" t="s">
        <v>311</v>
      </c>
      <c r="B111" s="62">
        <v>0.25</v>
      </c>
    </row>
    <row r="112" spans="1:2" x14ac:dyDescent="0.25">
      <c r="A112" s="89" t="s">
        <v>315</v>
      </c>
      <c r="B112" s="62">
        <v>0.25</v>
      </c>
    </row>
    <row r="113" spans="1:2" x14ac:dyDescent="0.25">
      <c r="A113" s="89" t="s">
        <v>166</v>
      </c>
      <c r="B113" s="62">
        <v>0.5</v>
      </c>
    </row>
    <row r="114" spans="1:2" x14ac:dyDescent="0.25">
      <c r="A114" s="89" t="s">
        <v>319</v>
      </c>
      <c r="B114" s="62">
        <v>0.5</v>
      </c>
    </row>
    <row r="115" spans="1:2" x14ac:dyDescent="0.25">
      <c r="A115" s="89" t="s">
        <v>323</v>
      </c>
      <c r="B115" s="62">
        <v>0.5</v>
      </c>
    </row>
    <row r="116" spans="1:2" x14ac:dyDescent="0.25">
      <c r="A116" s="78"/>
    </row>
    <row r="117" spans="1:2" x14ac:dyDescent="0.25">
      <c r="A117" s="79"/>
    </row>
    <row r="118" spans="1:2" x14ac:dyDescent="0.25">
      <c r="A118" s="79"/>
    </row>
    <row r="119" spans="1:2" x14ac:dyDescent="0.25">
      <c r="A119" s="79"/>
    </row>
    <row r="120" spans="1:2" x14ac:dyDescent="0.25">
      <c r="A120" s="79"/>
    </row>
    <row r="121" spans="1:2" x14ac:dyDescent="0.25">
      <c r="A121" s="79"/>
    </row>
    <row r="122" spans="1:2" x14ac:dyDescent="0.25">
      <c r="A122" s="79"/>
    </row>
    <row r="123" spans="1:2" x14ac:dyDescent="0.25">
      <c r="A123" s="79"/>
    </row>
    <row r="124" spans="1:2" x14ac:dyDescent="0.25">
      <c r="A124" s="79"/>
    </row>
    <row r="125" spans="1:2" x14ac:dyDescent="0.25">
      <c r="A125" s="79"/>
    </row>
    <row r="126" spans="1:2" x14ac:dyDescent="0.25">
      <c r="A126" s="79"/>
    </row>
    <row r="127" spans="1:2" x14ac:dyDescent="0.25">
      <c r="A127" s="79"/>
    </row>
    <row r="128" spans="1:2" x14ac:dyDescent="0.25">
      <c r="A128" s="79"/>
    </row>
    <row r="129" spans="1:1" x14ac:dyDescent="0.25">
      <c r="A129" s="79"/>
    </row>
    <row r="130" spans="1:1" x14ac:dyDescent="0.25">
      <c r="A130" s="79"/>
    </row>
    <row r="131" spans="1:1" x14ac:dyDescent="0.25">
      <c r="A131" s="79"/>
    </row>
    <row r="132" spans="1:1" x14ac:dyDescent="0.25">
      <c r="A132" s="79"/>
    </row>
    <row r="133" spans="1:1" x14ac:dyDescent="0.25">
      <c r="A133" s="79"/>
    </row>
    <row r="134" spans="1:1" x14ac:dyDescent="0.25">
      <c r="A134" s="79"/>
    </row>
    <row r="135" spans="1:1" x14ac:dyDescent="0.25">
      <c r="A135" s="79"/>
    </row>
    <row r="136" spans="1:1" x14ac:dyDescent="0.25">
      <c r="A136" s="79"/>
    </row>
    <row r="137" spans="1:1" x14ac:dyDescent="0.25">
      <c r="A137" s="79"/>
    </row>
    <row r="138" spans="1:1" x14ac:dyDescent="0.25">
      <c r="A138" s="79"/>
    </row>
    <row r="139" spans="1:1" x14ac:dyDescent="0.25">
      <c r="A139" s="79"/>
    </row>
  </sheetData>
  <sheetProtection sheet="1" objects="1" scenarios="1"/>
  <mergeCells count="3">
    <mergeCell ref="A20:B20"/>
    <mergeCell ref="A21:B21"/>
    <mergeCell ref="A1:B1"/>
  </mergeCells>
  <dataValidations count="1">
    <dataValidation type="list" allowBlank="1" showInputMessage="1" showErrorMessage="1" promptTitle="Select applicable %" prompt="Using list above, determine which retrofit incentive is most applicable to your project.  If more than one incentive applies, choose the highest applicable value." sqref="B28:B81 B92:B115">
      <formula1>Retro_Incent_list</formula1>
    </dataValidation>
  </dataValidations>
  <pageMargins left="0.7" right="0.7" top="0.75" bottom="0.75" header="0.3" footer="0.3"/>
  <pageSetup paperSize="17" scale="79" fitToHeight="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99"/>
    <pageSetUpPr fitToPage="1"/>
  </sheetPr>
  <dimension ref="A1:L115"/>
  <sheetViews>
    <sheetView view="pageBreakPreview" zoomScale="70" zoomScaleNormal="100" zoomScaleSheetLayoutView="70" workbookViewId="0">
      <pane xSplit="1" ySplit="16" topLeftCell="B102" activePane="bottomRight" state="frozen"/>
      <selection pane="topRight" activeCell="B1" sqref="B1"/>
      <selection pane="bottomLeft" activeCell="A17" sqref="A17"/>
      <selection pane="bottomRight" activeCell="A75" sqref="A75"/>
    </sheetView>
  </sheetViews>
  <sheetFormatPr defaultColWidth="9.140625" defaultRowHeight="15.75" x14ac:dyDescent="0.25"/>
  <cols>
    <col min="1" max="1" width="37.5703125" style="10" customWidth="1"/>
    <col min="2" max="2" width="19.42578125" style="10" customWidth="1"/>
    <col min="3" max="3" width="23.140625" style="10" customWidth="1"/>
    <col min="4" max="4" width="9.140625" style="10"/>
    <col min="5" max="5" width="19.140625" style="10" customWidth="1"/>
    <col min="6" max="6" width="9.140625" style="10"/>
    <col min="7" max="7" width="27.42578125" style="10" customWidth="1"/>
    <col min="8" max="8" width="9.140625" style="10"/>
    <col min="9" max="9" width="17.85546875" style="10" customWidth="1"/>
    <col min="10" max="16384" width="9.140625" style="10"/>
  </cols>
  <sheetData>
    <row r="1" spans="1:12" ht="27" customHeight="1" x14ac:dyDescent="0.25">
      <c r="A1" s="198" t="s">
        <v>542</v>
      </c>
      <c r="B1" s="198"/>
      <c r="C1" s="198"/>
      <c r="D1" s="198"/>
      <c r="E1" s="198"/>
      <c r="F1" s="198"/>
      <c r="G1" s="198"/>
      <c r="H1" s="198"/>
      <c r="I1" s="198"/>
      <c r="J1" s="198"/>
      <c r="K1" s="198"/>
      <c r="L1" s="198"/>
    </row>
    <row r="3" spans="1:12" ht="18.75" x14ac:dyDescent="0.3">
      <c r="A3" s="11" t="s">
        <v>587</v>
      </c>
      <c r="B3" s="68"/>
      <c r="C3" s="68"/>
      <c r="D3" s="68"/>
      <c r="E3" s="68"/>
      <c r="F3" s="68"/>
      <c r="G3" s="68"/>
      <c r="H3" s="68"/>
      <c r="I3" s="68"/>
      <c r="J3" s="68"/>
      <c r="K3" s="68"/>
      <c r="L3" s="68"/>
    </row>
    <row r="4" spans="1:12" ht="18.75" x14ac:dyDescent="0.3">
      <c r="A4" s="11"/>
      <c r="B4" s="68"/>
      <c r="C4" s="68"/>
      <c r="D4" s="68"/>
      <c r="E4" s="68"/>
      <c r="F4" s="68"/>
      <c r="G4" s="68"/>
      <c r="H4" s="68"/>
      <c r="I4" s="68"/>
      <c r="J4" s="68"/>
      <c r="K4" s="68"/>
      <c r="L4" s="68"/>
    </row>
    <row r="5" spans="1:12" ht="20.25" x14ac:dyDescent="0.3">
      <c r="A5" s="12" t="s">
        <v>588</v>
      </c>
      <c r="B5" s="68"/>
      <c r="C5" s="68"/>
      <c r="D5" s="68"/>
      <c r="E5" s="13"/>
      <c r="F5" s="68"/>
      <c r="G5" s="68"/>
      <c r="H5" s="68"/>
      <c r="I5" s="68"/>
      <c r="J5" s="68"/>
      <c r="K5" s="68"/>
      <c r="L5" s="68"/>
    </row>
    <row r="6" spans="1:12" ht="18.75" x14ac:dyDescent="0.3">
      <c r="A6" s="14" t="s">
        <v>589</v>
      </c>
      <c r="B6" s="68"/>
      <c r="C6" s="68"/>
      <c r="D6" s="68"/>
      <c r="E6" s="68"/>
      <c r="F6" s="68"/>
      <c r="G6" s="68"/>
      <c r="H6" s="68"/>
      <c r="I6" s="68"/>
      <c r="J6" s="68"/>
      <c r="K6" s="68"/>
      <c r="L6" s="68"/>
    </row>
    <row r="7" spans="1:12" ht="18.75" x14ac:dyDescent="0.3">
      <c r="A7" s="15" t="s">
        <v>590</v>
      </c>
      <c r="B7" s="68"/>
      <c r="C7" s="68"/>
      <c r="D7" s="68"/>
      <c r="E7" s="68"/>
      <c r="F7" s="68"/>
      <c r="G7" s="68"/>
      <c r="H7" s="68"/>
      <c r="I7" s="68"/>
      <c r="J7" s="68"/>
      <c r="K7" s="68"/>
      <c r="L7" s="68"/>
    </row>
    <row r="8" spans="1:12" ht="18.75" x14ac:dyDescent="0.3">
      <c r="A8" s="15" t="s">
        <v>591</v>
      </c>
      <c r="B8" s="68"/>
      <c r="C8" s="68"/>
      <c r="D8" s="68"/>
      <c r="E8" s="68"/>
      <c r="F8" s="68"/>
      <c r="G8" s="68"/>
      <c r="H8" s="68"/>
      <c r="I8" s="68"/>
      <c r="J8" s="68"/>
      <c r="K8" s="68"/>
      <c r="L8" s="68"/>
    </row>
    <row r="9" spans="1:12" ht="18.75" x14ac:dyDescent="0.3">
      <c r="A9" s="15" t="s">
        <v>592</v>
      </c>
      <c r="B9" s="68"/>
      <c r="C9" s="68"/>
      <c r="D9" s="68"/>
      <c r="E9" s="68"/>
      <c r="F9" s="68"/>
      <c r="G9" s="68"/>
      <c r="H9" s="68"/>
      <c r="I9" s="68"/>
      <c r="J9" s="68"/>
      <c r="K9" s="68"/>
      <c r="L9" s="68"/>
    </row>
    <row r="10" spans="1:12" ht="18.75" x14ac:dyDescent="0.3">
      <c r="A10" s="15" t="s">
        <v>593</v>
      </c>
      <c r="B10" s="68"/>
      <c r="C10" s="68"/>
      <c r="D10" s="68"/>
      <c r="E10" s="68"/>
      <c r="F10" s="68"/>
      <c r="G10" s="68"/>
      <c r="H10" s="68"/>
      <c r="I10" s="68"/>
      <c r="J10" s="68"/>
      <c r="K10" s="68"/>
      <c r="L10" s="68"/>
    </row>
    <row r="11" spans="1:12" ht="18.75" x14ac:dyDescent="0.3">
      <c r="A11" s="14"/>
      <c r="B11" s="68"/>
      <c r="C11" s="68"/>
      <c r="D11" s="68"/>
      <c r="E11" s="68"/>
      <c r="F11" s="68"/>
      <c r="G11" s="68"/>
      <c r="H11" s="68"/>
      <c r="I11" s="68"/>
      <c r="J11" s="68"/>
      <c r="K11" s="68"/>
      <c r="L11" s="68"/>
    </row>
    <row r="12" spans="1:12" ht="18.75" x14ac:dyDescent="0.3">
      <c r="A12" s="12" t="s">
        <v>594</v>
      </c>
      <c r="B12" s="68"/>
      <c r="C12" s="68"/>
      <c r="D12" s="68"/>
      <c r="E12" s="68"/>
      <c r="F12" s="68"/>
      <c r="G12" s="68"/>
      <c r="H12" s="68"/>
      <c r="I12" s="68"/>
      <c r="J12" s="68"/>
      <c r="K12" s="68"/>
      <c r="L12" s="68"/>
    </row>
    <row r="13" spans="1:12" ht="18.75" x14ac:dyDescent="0.3">
      <c r="A13" s="14" t="s">
        <v>595</v>
      </c>
      <c r="B13" s="68"/>
      <c r="C13" s="68"/>
      <c r="D13" s="68"/>
      <c r="E13" s="68"/>
      <c r="F13" s="68"/>
      <c r="G13" s="68"/>
      <c r="H13" s="68"/>
      <c r="I13" s="68"/>
      <c r="J13" s="68"/>
      <c r="K13" s="68"/>
      <c r="L13" s="68"/>
    </row>
    <row r="16" spans="1:12" ht="63" x14ac:dyDescent="0.25">
      <c r="A16" s="16" t="s">
        <v>596</v>
      </c>
      <c r="B16" s="17" t="s">
        <v>597</v>
      </c>
      <c r="C16" s="17" t="s">
        <v>598</v>
      </c>
      <c r="D16" s="69" t="s">
        <v>599</v>
      </c>
      <c r="E16" s="18" t="s">
        <v>600</v>
      </c>
      <c r="F16" s="69" t="s">
        <v>599</v>
      </c>
      <c r="G16" s="17" t="s">
        <v>601</v>
      </c>
      <c r="H16" s="69" t="s">
        <v>602</v>
      </c>
      <c r="I16" s="18" t="s">
        <v>603</v>
      </c>
      <c r="J16" s="68"/>
      <c r="K16" s="68"/>
      <c r="L16" s="68"/>
    </row>
    <row r="17" spans="1:9" x14ac:dyDescent="0.25">
      <c r="A17" s="64" t="s">
        <v>148</v>
      </c>
      <c r="B17" s="19" t="s">
        <v>604</v>
      </c>
      <c r="C17" s="20">
        <v>11.4</v>
      </c>
      <c r="D17" s="21" t="s">
        <v>599</v>
      </c>
      <c r="E17" s="65">
        <f>IF(B17="Commercial",'TSS Loading Rates &amp; Lists'!B$9, IF(B17="HDR", 'TSS Loading Rates &amp; Lists'!C$9, IF(B17="LDR", 'TSS Loading Rates &amp; Lists'!D$9, "Unknown")))</f>
        <v>18</v>
      </c>
      <c r="F17" s="21" t="s">
        <v>599</v>
      </c>
      <c r="G17" s="20">
        <v>0.8</v>
      </c>
      <c r="H17" s="22" t="s">
        <v>605</v>
      </c>
      <c r="I17" s="70">
        <f>IF(OR(E17="Unknown", C17=0,G17=0), "N/A", C17*E17*G17)</f>
        <v>164.16000000000003</v>
      </c>
    </row>
    <row r="18" spans="1:9" ht="31.5" x14ac:dyDescent="0.25">
      <c r="A18" s="64" t="s">
        <v>130</v>
      </c>
      <c r="B18" s="19" t="s">
        <v>606</v>
      </c>
      <c r="C18" s="20">
        <v>304</v>
      </c>
      <c r="D18" s="21" t="s">
        <v>599</v>
      </c>
      <c r="E18" s="65">
        <f>IF(B18="Commercial",'TSS Loading Rates &amp; Lists'!B$9, IF(B18="HDR", 'TSS Loading Rates &amp; Lists'!C$9, IF(B18="LDR", 'TSS Loading Rates &amp; Lists'!D$9, "Unknown")))</f>
        <v>164</v>
      </c>
      <c r="F18" s="21" t="s">
        <v>599</v>
      </c>
      <c r="G18" s="23">
        <v>0.62</v>
      </c>
      <c r="H18" s="22" t="s">
        <v>605</v>
      </c>
      <c r="I18" s="70">
        <f t="shared" ref="I18" si="0">IF(OR(E18="Unknown", C18=0,G18=0), "N/A", C18*E18*G18)</f>
        <v>30910.720000000001</v>
      </c>
    </row>
    <row r="19" spans="1:9" x14ac:dyDescent="0.25">
      <c r="A19" s="64" t="s">
        <v>135</v>
      </c>
      <c r="B19" s="19" t="s">
        <v>604</v>
      </c>
      <c r="C19" s="20">
        <v>8.1999999999999993</v>
      </c>
      <c r="D19" s="21" t="s">
        <v>599</v>
      </c>
      <c r="E19" s="65">
        <f>IF(B19="Commercial",'TSS Loading Rates &amp; Lists'!B$9, IF(B19="HDR", 'TSS Loading Rates &amp; Lists'!C$9, IF(B19="LDR", 'TSS Loading Rates &amp; Lists'!D$9, "Unknown")))</f>
        <v>18</v>
      </c>
      <c r="F19" s="21" t="s">
        <v>599</v>
      </c>
      <c r="G19" s="20">
        <v>0.8</v>
      </c>
      <c r="H19" s="22" t="s">
        <v>605</v>
      </c>
      <c r="I19" s="70">
        <f>IF(OR(E19="Unknown", C19=0,G19=0), "N/A", C19*E19*G19)</f>
        <v>118.08</v>
      </c>
    </row>
    <row r="20" spans="1:9" ht="31.5" x14ac:dyDescent="0.25">
      <c r="A20" s="64" t="s">
        <v>570</v>
      </c>
      <c r="B20" s="19"/>
      <c r="C20" s="20"/>
      <c r="D20" s="21" t="s">
        <v>599</v>
      </c>
      <c r="E20" s="65" t="str">
        <f>IF(B20="Commercial",'TSS Loading Rates &amp; Lists'!B$9, IF(B20="HDR", 'TSS Loading Rates &amp; Lists'!C$9, IF(B20="LDR", 'TSS Loading Rates &amp; Lists'!D$9, "Unknown")))</f>
        <v>Unknown</v>
      </c>
      <c r="F20" s="21" t="s">
        <v>599</v>
      </c>
      <c r="G20" s="20"/>
      <c r="H20" s="22" t="s">
        <v>605</v>
      </c>
      <c r="I20" s="70" t="str">
        <f>IF(OR(E20="Unknown", C20=0,G20=0), "N/A", C20*E20*G20)</f>
        <v>N/A</v>
      </c>
    </row>
    <row r="21" spans="1:9" ht="31.5" x14ac:dyDescent="0.25">
      <c r="A21" s="64" t="s">
        <v>69</v>
      </c>
      <c r="B21" s="19"/>
      <c r="C21" s="20"/>
      <c r="D21" s="21" t="s">
        <v>599</v>
      </c>
      <c r="E21" s="65" t="str">
        <f>IF(B21="Commercial",'TSS Loading Rates &amp; Lists'!B$9, IF(B21="HDR", 'TSS Loading Rates &amp; Lists'!C$9, IF(B21="LDR", 'TSS Loading Rates &amp; Lists'!D$9, "Unknown")))</f>
        <v>Unknown</v>
      </c>
      <c r="F21" s="21" t="s">
        <v>599</v>
      </c>
      <c r="G21" s="20"/>
      <c r="H21" s="22" t="s">
        <v>605</v>
      </c>
      <c r="I21" s="70" t="str">
        <f t="shared" ref="I21:I84" si="1">IF(OR(E21="Unknown", C21=0,G21=0), "N/A", C21*E21*G21)</f>
        <v>N/A</v>
      </c>
    </row>
    <row r="22" spans="1:9" s="68" customFormat="1" x14ac:dyDescent="0.25">
      <c r="A22" s="64" t="s">
        <v>354</v>
      </c>
      <c r="B22" s="66" t="s">
        <v>604</v>
      </c>
      <c r="C22" s="67"/>
      <c r="D22" s="21" t="s">
        <v>599</v>
      </c>
      <c r="E22" s="65">
        <f>IF(B22="Commercial",'TSS Loading Rates &amp; Lists'!B$9, IF(B22="HDR", 'TSS Loading Rates &amp; Lists'!C$9, IF(B22="LDR", 'TSS Loading Rates &amp; Lists'!D$9, "Unknown")))</f>
        <v>18</v>
      </c>
      <c r="F22" s="21" t="s">
        <v>599</v>
      </c>
      <c r="G22" s="67"/>
      <c r="H22" s="22" t="s">
        <v>605</v>
      </c>
      <c r="I22" s="70" t="str">
        <f t="shared" si="1"/>
        <v>N/A</v>
      </c>
    </row>
    <row r="23" spans="1:9" s="68" customFormat="1" x14ac:dyDescent="0.25">
      <c r="A23" s="64" t="s">
        <v>358</v>
      </c>
      <c r="B23" s="66" t="s">
        <v>606</v>
      </c>
      <c r="C23" s="67"/>
      <c r="D23" s="21" t="s">
        <v>599</v>
      </c>
      <c r="E23" s="65">
        <f>IF(B23="Commercial",'TSS Loading Rates &amp; Lists'!B$9, IF(B23="HDR", 'TSS Loading Rates &amp; Lists'!C$9, IF(B23="LDR", 'TSS Loading Rates &amp; Lists'!D$9, "Unknown")))</f>
        <v>164</v>
      </c>
      <c r="F23" s="21" t="s">
        <v>599</v>
      </c>
      <c r="G23" s="67"/>
      <c r="H23" s="22" t="s">
        <v>605</v>
      </c>
      <c r="I23" s="70" t="str">
        <f t="shared" si="1"/>
        <v>N/A</v>
      </c>
    </row>
    <row r="24" spans="1:9" s="68" customFormat="1" ht="31.5" x14ac:dyDescent="0.25">
      <c r="A24" s="64" t="s">
        <v>571</v>
      </c>
      <c r="B24" s="66" t="s">
        <v>606</v>
      </c>
      <c r="C24" s="67"/>
      <c r="D24" s="21" t="s">
        <v>599</v>
      </c>
      <c r="E24" s="65">
        <f>IF(B24="Commercial",'TSS Loading Rates &amp; Lists'!B$9, IF(B24="HDR", 'TSS Loading Rates &amp; Lists'!C$9, IF(B24="LDR", 'TSS Loading Rates &amp; Lists'!D$9, "Unknown")))</f>
        <v>164</v>
      </c>
      <c r="F24" s="21" t="s">
        <v>599</v>
      </c>
      <c r="G24" s="67"/>
      <c r="H24" s="22" t="s">
        <v>605</v>
      </c>
      <c r="I24" s="70" t="str">
        <f t="shared" si="1"/>
        <v>N/A</v>
      </c>
    </row>
    <row r="25" spans="1:9" s="68" customFormat="1" x14ac:dyDescent="0.25">
      <c r="A25" s="64" t="s">
        <v>177</v>
      </c>
      <c r="B25" s="66" t="s">
        <v>604</v>
      </c>
      <c r="C25" s="67"/>
      <c r="D25" s="21" t="s">
        <v>599</v>
      </c>
      <c r="E25" s="65">
        <f>IF(B25="Commercial",'TSS Loading Rates &amp; Lists'!B$9, IF(B25="HDR", 'TSS Loading Rates &amp; Lists'!C$9, IF(B25="LDR", 'TSS Loading Rates &amp; Lists'!D$9, "Unknown")))</f>
        <v>18</v>
      </c>
      <c r="F25" s="21" t="s">
        <v>599</v>
      </c>
      <c r="G25" s="67"/>
      <c r="H25" s="22" t="s">
        <v>605</v>
      </c>
      <c r="I25" s="70" t="str">
        <f t="shared" si="1"/>
        <v>N/A</v>
      </c>
    </row>
    <row r="26" spans="1:9" s="68" customFormat="1" ht="31.5" x14ac:dyDescent="0.25">
      <c r="A26" s="64" t="s">
        <v>183</v>
      </c>
      <c r="B26" s="66" t="s">
        <v>604</v>
      </c>
      <c r="C26" s="67"/>
      <c r="D26" s="21" t="s">
        <v>599</v>
      </c>
      <c r="E26" s="65">
        <f>IF(B26="Commercial",'TSS Loading Rates &amp; Lists'!B$9, IF(B26="HDR", 'TSS Loading Rates &amp; Lists'!C$9, IF(B26="LDR", 'TSS Loading Rates &amp; Lists'!D$9, "Unknown")))</f>
        <v>18</v>
      </c>
      <c r="F26" s="21" t="s">
        <v>599</v>
      </c>
      <c r="G26" s="67"/>
      <c r="H26" s="22" t="s">
        <v>605</v>
      </c>
      <c r="I26" s="70" t="str">
        <f t="shared" si="1"/>
        <v>N/A</v>
      </c>
    </row>
    <row r="27" spans="1:9" s="68" customFormat="1" ht="31.5" x14ac:dyDescent="0.25">
      <c r="A27" s="64" t="s">
        <v>36</v>
      </c>
      <c r="B27" s="66" t="s">
        <v>604</v>
      </c>
      <c r="C27" s="67"/>
      <c r="D27" s="21" t="s">
        <v>599</v>
      </c>
      <c r="E27" s="65">
        <f>IF(B27="Commercial",'TSS Loading Rates &amp; Lists'!B$9, IF(B27="HDR", 'TSS Loading Rates &amp; Lists'!C$9, IF(B27="LDR", 'TSS Loading Rates &amp; Lists'!D$9, "Unknown")))</f>
        <v>18</v>
      </c>
      <c r="F27" s="21" t="s">
        <v>599</v>
      </c>
      <c r="G27" s="67"/>
      <c r="H27" s="22" t="s">
        <v>605</v>
      </c>
      <c r="I27" s="70" t="str">
        <f t="shared" si="1"/>
        <v>N/A</v>
      </c>
    </row>
    <row r="28" spans="1:9" ht="31.5" x14ac:dyDescent="0.25">
      <c r="A28" s="64" t="s">
        <v>75</v>
      </c>
      <c r="B28" s="66" t="s">
        <v>607</v>
      </c>
      <c r="C28" s="67">
        <v>7</v>
      </c>
      <c r="D28" s="21" t="s">
        <v>599</v>
      </c>
      <c r="E28" s="65" t="str">
        <f>IF(B28="Commercial",'TSS Loading Rates &amp; Lists'!B$9, IF(B28="HDR", 'TSS Loading Rates &amp; Lists'!C$9, IF(B28="LDR", 'TSS Loading Rates &amp; Lists'!D$9, "Unknown")))</f>
        <v>Unknown</v>
      </c>
      <c r="F28" s="21" t="s">
        <v>599</v>
      </c>
      <c r="G28" s="67"/>
      <c r="H28" s="22" t="s">
        <v>605</v>
      </c>
      <c r="I28" s="70" t="str">
        <f t="shared" si="1"/>
        <v>N/A</v>
      </c>
    </row>
    <row r="29" spans="1:9" x14ac:dyDescent="0.25">
      <c r="A29" s="64" t="s">
        <v>188</v>
      </c>
      <c r="B29" s="66" t="s">
        <v>604</v>
      </c>
      <c r="C29" s="67"/>
      <c r="D29" s="21" t="s">
        <v>599</v>
      </c>
      <c r="E29" s="65">
        <f>IF(B29="Commercial",'TSS Loading Rates &amp; Lists'!B$9, IF(B29="HDR", 'TSS Loading Rates &amp; Lists'!C$9, IF(B29="LDR", 'TSS Loading Rates &amp; Lists'!D$9, "Unknown")))</f>
        <v>18</v>
      </c>
      <c r="F29" s="21" t="s">
        <v>599</v>
      </c>
      <c r="G29" s="67"/>
      <c r="H29" s="22" t="s">
        <v>605</v>
      </c>
      <c r="I29" s="70" t="str">
        <f t="shared" si="1"/>
        <v>N/A</v>
      </c>
    </row>
    <row r="30" spans="1:9" x14ac:dyDescent="0.25">
      <c r="A30" s="64" t="s">
        <v>218</v>
      </c>
      <c r="B30" s="66" t="s">
        <v>604</v>
      </c>
      <c r="C30" s="67"/>
      <c r="D30" s="21" t="s">
        <v>599</v>
      </c>
      <c r="E30" s="65">
        <f>IF(B30="Commercial",'TSS Loading Rates &amp; Lists'!B$9, IF(B30="HDR", 'TSS Loading Rates &amp; Lists'!C$9, IF(B30="LDR", 'TSS Loading Rates &amp; Lists'!D$9, "Unknown")))</f>
        <v>18</v>
      </c>
      <c r="F30" s="21" t="s">
        <v>599</v>
      </c>
      <c r="G30" s="67"/>
      <c r="H30" s="22" t="s">
        <v>605</v>
      </c>
      <c r="I30" s="70" t="str">
        <f t="shared" si="1"/>
        <v>N/A</v>
      </c>
    </row>
    <row r="31" spans="1:9" x14ac:dyDescent="0.25">
      <c r="A31" s="64" t="s">
        <v>223</v>
      </c>
      <c r="B31" s="66" t="s">
        <v>604</v>
      </c>
      <c r="C31" s="67"/>
      <c r="D31" s="21" t="s">
        <v>599</v>
      </c>
      <c r="E31" s="65">
        <f>IF(B31="Commercial",'TSS Loading Rates &amp; Lists'!B$9, IF(B31="HDR", 'TSS Loading Rates &amp; Lists'!C$9, IF(B31="LDR", 'TSS Loading Rates &amp; Lists'!D$9, "Unknown")))</f>
        <v>18</v>
      </c>
      <c r="F31" s="21" t="s">
        <v>599</v>
      </c>
      <c r="G31" s="67"/>
      <c r="H31" s="22" t="s">
        <v>605</v>
      </c>
      <c r="I31" s="70" t="str">
        <f t="shared" si="1"/>
        <v>N/A</v>
      </c>
    </row>
    <row r="32" spans="1:9" x14ac:dyDescent="0.25">
      <c r="A32" s="64" t="s">
        <v>228</v>
      </c>
      <c r="B32" s="66" t="s">
        <v>604</v>
      </c>
      <c r="C32" s="67"/>
      <c r="D32" s="21" t="s">
        <v>599</v>
      </c>
      <c r="E32" s="65">
        <f>IF(B32="Commercial",'TSS Loading Rates &amp; Lists'!B$9, IF(B32="HDR", 'TSS Loading Rates &amp; Lists'!C$9, IF(B32="LDR", 'TSS Loading Rates &amp; Lists'!D$9, "Unknown")))</f>
        <v>18</v>
      </c>
      <c r="F32" s="21" t="s">
        <v>599</v>
      </c>
      <c r="G32" s="67"/>
      <c r="H32" s="22" t="s">
        <v>605</v>
      </c>
      <c r="I32" s="70" t="str">
        <f t="shared" si="1"/>
        <v>N/A</v>
      </c>
    </row>
    <row r="33" spans="1:9" x14ac:dyDescent="0.25">
      <c r="A33" s="64" t="s">
        <v>234</v>
      </c>
      <c r="B33" s="66" t="s">
        <v>604</v>
      </c>
      <c r="C33" s="67"/>
      <c r="D33" s="21" t="s">
        <v>599</v>
      </c>
      <c r="E33" s="65">
        <f>IF(B33="Commercial",'TSS Loading Rates &amp; Lists'!B$9, IF(B33="HDR", 'TSS Loading Rates &amp; Lists'!C$9, IF(B33="LDR", 'TSS Loading Rates &amp; Lists'!D$9, "Unknown")))</f>
        <v>18</v>
      </c>
      <c r="F33" s="21" t="s">
        <v>599</v>
      </c>
      <c r="G33" s="67"/>
      <c r="H33" s="22" t="s">
        <v>605</v>
      </c>
      <c r="I33" s="70" t="str">
        <f t="shared" si="1"/>
        <v>N/A</v>
      </c>
    </row>
    <row r="34" spans="1:9" x14ac:dyDescent="0.25">
      <c r="A34" s="64" t="s">
        <v>193</v>
      </c>
      <c r="B34" s="66" t="s">
        <v>604</v>
      </c>
      <c r="C34" s="67"/>
      <c r="D34" s="21" t="s">
        <v>599</v>
      </c>
      <c r="E34" s="65">
        <f>IF(B34="Commercial",'TSS Loading Rates &amp; Lists'!B$9, IF(B34="HDR", 'TSS Loading Rates &amp; Lists'!C$9, IF(B34="LDR", 'TSS Loading Rates &amp; Lists'!D$9, "Unknown")))</f>
        <v>18</v>
      </c>
      <c r="F34" s="21" t="s">
        <v>599</v>
      </c>
      <c r="G34" s="67"/>
      <c r="H34" s="22" t="s">
        <v>605</v>
      </c>
      <c r="I34" s="70" t="str">
        <f t="shared" si="1"/>
        <v>N/A</v>
      </c>
    </row>
    <row r="35" spans="1:9" x14ac:dyDescent="0.25">
      <c r="A35" s="64" t="s">
        <v>239</v>
      </c>
      <c r="B35" s="66" t="s">
        <v>604</v>
      </c>
      <c r="C35" s="67"/>
      <c r="D35" s="21" t="s">
        <v>599</v>
      </c>
      <c r="E35" s="65">
        <f>IF(B35="Commercial",'TSS Loading Rates &amp; Lists'!B$9, IF(B35="HDR", 'TSS Loading Rates &amp; Lists'!C$9, IF(B35="LDR", 'TSS Loading Rates &amp; Lists'!D$9, "Unknown")))</f>
        <v>18</v>
      </c>
      <c r="F35" s="21" t="s">
        <v>599</v>
      </c>
      <c r="G35" s="67"/>
      <c r="H35" s="22" t="s">
        <v>605</v>
      </c>
      <c r="I35" s="70" t="str">
        <f t="shared" si="1"/>
        <v>N/A</v>
      </c>
    </row>
    <row r="36" spans="1:9" x14ac:dyDescent="0.25">
      <c r="A36" s="64" t="s">
        <v>197</v>
      </c>
      <c r="B36" s="66" t="s">
        <v>604</v>
      </c>
      <c r="C36" s="67"/>
      <c r="D36" s="21" t="s">
        <v>599</v>
      </c>
      <c r="E36" s="65">
        <f>IF(B36="Commercial",'TSS Loading Rates &amp; Lists'!B$9, IF(B36="HDR", 'TSS Loading Rates &amp; Lists'!C$9, IF(B36="LDR", 'TSS Loading Rates &amp; Lists'!D$9, "Unknown")))</f>
        <v>18</v>
      </c>
      <c r="F36" s="21" t="s">
        <v>599</v>
      </c>
      <c r="G36" s="67"/>
      <c r="H36" s="22" t="s">
        <v>605</v>
      </c>
      <c r="I36" s="70" t="str">
        <f t="shared" si="1"/>
        <v>N/A</v>
      </c>
    </row>
    <row r="37" spans="1:9" ht="31.5" x14ac:dyDescent="0.25">
      <c r="A37" s="64" t="s">
        <v>202</v>
      </c>
      <c r="B37" s="66" t="s">
        <v>604</v>
      </c>
      <c r="C37" s="67"/>
      <c r="D37" s="21" t="s">
        <v>599</v>
      </c>
      <c r="E37" s="65">
        <f>IF(B37="Commercial",'TSS Loading Rates &amp; Lists'!B$9, IF(B37="HDR", 'TSS Loading Rates &amp; Lists'!C$9, IF(B37="LDR", 'TSS Loading Rates &amp; Lists'!D$9, "Unknown")))</f>
        <v>18</v>
      </c>
      <c r="F37" s="21" t="s">
        <v>599</v>
      </c>
      <c r="G37" s="67"/>
      <c r="H37" s="22" t="s">
        <v>605</v>
      </c>
      <c r="I37" s="70" t="str">
        <f t="shared" si="1"/>
        <v>N/A</v>
      </c>
    </row>
    <row r="38" spans="1:9" ht="31.5" x14ac:dyDescent="0.25">
      <c r="A38" s="64" t="s">
        <v>207</v>
      </c>
      <c r="B38" s="66" t="s">
        <v>604</v>
      </c>
      <c r="C38" s="67"/>
      <c r="D38" s="21" t="s">
        <v>599</v>
      </c>
      <c r="E38" s="65">
        <f>IF(B38="Commercial",'TSS Loading Rates &amp; Lists'!B$9, IF(B38="HDR", 'TSS Loading Rates &amp; Lists'!C$9, IF(B38="LDR", 'TSS Loading Rates &amp; Lists'!D$9, "Unknown")))</f>
        <v>18</v>
      </c>
      <c r="F38" s="21" t="s">
        <v>599</v>
      </c>
      <c r="G38" s="67"/>
      <c r="H38" s="22" t="s">
        <v>605</v>
      </c>
      <c r="I38" s="70" t="str">
        <f t="shared" si="1"/>
        <v>N/A</v>
      </c>
    </row>
    <row r="39" spans="1:9" x14ac:dyDescent="0.25">
      <c r="A39" s="64" t="s">
        <v>242</v>
      </c>
      <c r="B39" s="66" t="s">
        <v>604</v>
      </c>
      <c r="C39" s="67"/>
      <c r="D39" s="21" t="s">
        <v>599</v>
      </c>
      <c r="E39" s="65">
        <f>IF(B39="Commercial",'TSS Loading Rates &amp; Lists'!B$9, IF(B39="HDR", 'TSS Loading Rates &amp; Lists'!C$9, IF(B39="LDR", 'TSS Loading Rates &amp; Lists'!D$9, "Unknown")))</f>
        <v>18</v>
      </c>
      <c r="F39" s="21" t="s">
        <v>599</v>
      </c>
      <c r="G39" s="67"/>
      <c r="H39" s="22" t="s">
        <v>605</v>
      </c>
      <c r="I39" s="70" t="str">
        <f t="shared" si="1"/>
        <v>N/A</v>
      </c>
    </row>
    <row r="40" spans="1:9" ht="31.5" x14ac:dyDescent="0.25">
      <c r="A40" s="64" t="s">
        <v>245</v>
      </c>
      <c r="B40" s="66" t="s">
        <v>604</v>
      </c>
      <c r="C40" s="67"/>
      <c r="D40" s="69" t="s">
        <v>599</v>
      </c>
      <c r="E40" s="65">
        <f>IF(B40="Commercial",'TSS Loading Rates &amp; Lists'!B$9, IF(B40="HDR", 'TSS Loading Rates &amp; Lists'!C$9, IF(B40="LDR", 'TSS Loading Rates &amp; Lists'!D$9, "Unknown")))</f>
        <v>18</v>
      </c>
      <c r="F40" s="69" t="s">
        <v>599</v>
      </c>
      <c r="G40" s="67"/>
      <c r="H40" s="69" t="s">
        <v>602</v>
      </c>
      <c r="I40" s="70" t="str">
        <f t="shared" si="1"/>
        <v>N/A</v>
      </c>
    </row>
    <row r="41" spans="1:9" ht="31.5" x14ac:dyDescent="0.25">
      <c r="A41" s="64" t="s">
        <v>572</v>
      </c>
      <c r="B41" s="66" t="s">
        <v>607</v>
      </c>
      <c r="C41" s="67">
        <v>4</v>
      </c>
      <c r="D41" s="69" t="s">
        <v>599</v>
      </c>
      <c r="E41" s="65" t="str">
        <f>IF(B41="Commercial",'TSS Loading Rates &amp; Lists'!B$9, IF(B41="HDR", 'TSS Loading Rates &amp; Lists'!C$9, IF(B41="LDR", 'TSS Loading Rates &amp; Lists'!D$9, "Unknown")))</f>
        <v>Unknown</v>
      </c>
      <c r="F41" s="69" t="s">
        <v>599</v>
      </c>
      <c r="G41" s="67">
        <v>0.8</v>
      </c>
      <c r="H41" s="69" t="s">
        <v>602</v>
      </c>
      <c r="I41" s="70" t="str">
        <f t="shared" si="1"/>
        <v>N/A</v>
      </c>
    </row>
    <row r="42" spans="1:9" x14ac:dyDescent="0.25">
      <c r="A42" s="64" t="s">
        <v>573</v>
      </c>
      <c r="B42" s="66" t="s">
        <v>607</v>
      </c>
      <c r="C42" s="67">
        <v>0.5</v>
      </c>
      <c r="D42" s="69" t="s">
        <v>599</v>
      </c>
      <c r="E42" s="65" t="str">
        <f>IF(B42="Commercial",'TSS Loading Rates &amp; Lists'!B$9, IF(B42="HDR", 'TSS Loading Rates &amp; Lists'!C$9, IF(B42="LDR", 'TSS Loading Rates &amp; Lists'!D$9, "Unknown")))</f>
        <v>Unknown</v>
      </c>
      <c r="F42" s="69" t="s">
        <v>599</v>
      </c>
      <c r="G42" s="67">
        <v>0.8</v>
      </c>
      <c r="H42" s="69" t="s">
        <v>602</v>
      </c>
      <c r="I42" s="70" t="str">
        <f t="shared" si="1"/>
        <v>N/A</v>
      </c>
    </row>
    <row r="43" spans="1:9" x14ac:dyDescent="0.25">
      <c r="A43" s="64" t="s">
        <v>574</v>
      </c>
      <c r="B43" s="66" t="s">
        <v>607</v>
      </c>
      <c r="C43" s="67">
        <v>0.25</v>
      </c>
      <c r="D43" s="69" t="s">
        <v>599</v>
      </c>
      <c r="E43" s="65" t="str">
        <f>IF(B43="Commercial",'TSS Loading Rates &amp; Lists'!B$9, IF(B43="HDR", 'TSS Loading Rates &amp; Lists'!C$9, IF(B43="LDR", 'TSS Loading Rates &amp; Lists'!D$9, "Unknown")))</f>
        <v>Unknown</v>
      </c>
      <c r="F43" s="69" t="s">
        <v>599</v>
      </c>
      <c r="G43" s="67"/>
      <c r="H43" s="69" t="s">
        <v>602</v>
      </c>
      <c r="I43" s="70" t="str">
        <f t="shared" si="1"/>
        <v>N/A</v>
      </c>
    </row>
    <row r="44" spans="1:9" x14ac:dyDescent="0.25">
      <c r="A44" s="64" t="s">
        <v>140</v>
      </c>
      <c r="B44" s="66" t="s">
        <v>607</v>
      </c>
      <c r="C44" s="67">
        <v>0.25</v>
      </c>
      <c r="D44" s="69" t="s">
        <v>599</v>
      </c>
      <c r="E44" s="65" t="str">
        <f>IF(B44="Commercial",'TSS Loading Rates &amp; Lists'!B$9, IF(B44="HDR", 'TSS Loading Rates &amp; Lists'!C$9, IF(B44="LDR", 'TSS Loading Rates &amp; Lists'!D$9, "Unknown")))</f>
        <v>Unknown</v>
      </c>
      <c r="F44" s="69" t="s">
        <v>599</v>
      </c>
      <c r="G44" s="67"/>
      <c r="H44" s="69" t="s">
        <v>602</v>
      </c>
      <c r="I44" s="70" t="str">
        <f t="shared" si="1"/>
        <v>N/A</v>
      </c>
    </row>
    <row r="45" spans="1:9" x14ac:dyDescent="0.25">
      <c r="A45" s="64" t="s">
        <v>364</v>
      </c>
      <c r="B45" s="66" t="s">
        <v>607</v>
      </c>
      <c r="C45" s="67">
        <v>0.25</v>
      </c>
      <c r="D45" s="69" t="s">
        <v>599</v>
      </c>
      <c r="E45" s="65" t="str">
        <f>IF(B45="Commercial",'TSS Loading Rates &amp; Lists'!B$9, IF(B45="HDR", 'TSS Loading Rates &amp; Lists'!C$9, IF(B45="LDR", 'TSS Loading Rates &amp; Lists'!D$9, "Unknown")))</f>
        <v>Unknown</v>
      </c>
      <c r="F45" s="69" t="s">
        <v>599</v>
      </c>
      <c r="G45" s="67"/>
      <c r="H45" s="69" t="s">
        <v>602</v>
      </c>
      <c r="I45" s="70" t="str">
        <f t="shared" si="1"/>
        <v>N/A</v>
      </c>
    </row>
    <row r="46" spans="1:9" x14ac:dyDescent="0.25">
      <c r="A46" s="64" t="s">
        <v>575</v>
      </c>
      <c r="B46" s="66" t="s">
        <v>607</v>
      </c>
      <c r="C46" s="67">
        <v>0.25</v>
      </c>
      <c r="D46" s="69" t="s">
        <v>599</v>
      </c>
      <c r="E46" s="65" t="str">
        <f>IF(B46="Commercial",'TSS Loading Rates &amp; Lists'!B$9, IF(B46="HDR", 'TSS Loading Rates &amp; Lists'!C$9, IF(B46="LDR", 'TSS Loading Rates &amp; Lists'!D$9, "Unknown")))</f>
        <v>Unknown</v>
      </c>
      <c r="F46" s="69" t="s">
        <v>599</v>
      </c>
      <c r="G46" s="67"/>
      <c r="H46" s="69" t="s">
        <v>602</v>
      </c>
      <c r="I46" s="70" t="str">
        <f t="shared" si="1"/>
        <v>N/A</v>
      </c>
    </row>
    <row r="47" spans="1:9" x14ac:dyDescent="0.25">
      <c r="A47" s="64" t="s">
        <v>576</v>
      </c>
      <c r="B47" s="66" t="s">
        <v>607</v>
      </c>
      <c r="C47" s="67">
        <v>0.25</v>
      </c>
      <c r="D47" s="69" t="s">
        <v>599</v>
      </c>
      <c r="E47" s="65" t="str">
        <f>IF(B47="Commercial",'TSS Loading Rates &amp; Lists'!B$9, IF(B47="HDR", 'TSS Loading Rates &amp; Lists'!C$9, IF(B47="LDR", 'TSS Loading Rates &amp; Lists'!D$9, "Unknown")))</f>
        <v>Unknown</v>
      </c>
      <c r="F47" s="69" t="s">
        <v>599</v>
      </c>
      <c r="G47" s="67"/>
      <c r="H47" s="69" t="s">
        <v>602</v>
      </c>
      <c r="I47" s="70" t="str">
        <f t="shared" si="1"/>
        <v>N/A</v>
      </c>
    </row>
    <row r="48" spans="1:9" ht="31.5" x14ac:dyDescent="0.25">
      <c r="A48" s="64" t="s">
        <v>577</v>
      </c>
      <c r="B48" s="66" t="s">
        <v>607</v>
      </c>
      <c r="C48" s="67">
        <v>1</v>
      </c>
      <c r="D48" s="69" t="s">
        <v>599</v>
      </c>
      <c r="E48" s="65" t="str">
        <f>IF(B48="Commercial",'TSS Loading Rates &amp; Lists'!B$9, IF(B48="HDR", 'TSS Loading Rates &amp; Lists'!C$9, IF(B48="LDR", 'TSS Loading Rates &amp; Lists'!D$9, "Unknown")))</f>
        <v>Unknown</v>
      </c>
      <c r="F48" s="69" t="s">
        <v>599</v>
      </c>
      <c r="G48" s="67">
        <v>0.8</v>
      </c>
      <c r="H48" s="69" t="s">
        <v>602</v>
      </c>
      <c r="I48" s="70" t="str">
        <f t="shared" si="1"/>
        <v>N/A</v>
      </c>
    </row>
    <row r="49" spans="1:9" x14ac:dyDescent="0.25">
      <c r="A49" s="64" t="s">
        <v>578</v>
      </c>
      <c r="B49" s="66" t="s">
        <v>607</v>
      </c>
      <c r="C49" s="67">
        <v>0.25</v>
      </c>
      <c r="D49" s="69" t="s">
        <v>599</v>
      </c>
      <c r="E49" s="65" t="str">
        <f>IF(B49="Commercial",'TSS Loading Rates &amp; Lists'!B$9, IF(B49="HDR", 'TSS Loading Rates &amp; Lists'!C$9, IF(B49="LDR", 'TSS Loading Rates &amp; Lists'!D$9, "Unknown")))</f>
        <v>Unknown</v>
      </c>
      <c r="F49" s="69" t="s">
        <v>599</v>
      </c>
      <c r="G49" s="67">
        <v>0.8</v>
      </c>
      <c r="H49" s="69" t="s">
        <v>602</v>
      </c>
      <c r="I49" s="70" t="str">
        <f t="shared" si="1"/>
        <v>N/A</v>
      </c>
    </row>
    <row r="50" spans="1:9" x14ac:dyDescent="0.25">
      <c r="A50" s="64" t="s">
        <v>579</v>
      </c>
      <c r="B50" s="66" t="s">
        <v>607</v>
      </c>
      <c r="C50" s="67">
        <v>0.25</v>
      </c>
      <c r="D50" s="69" t="s">
        <v>599</v>
      </c>
      <c r="E50" s="65" t="str">
        <f>IF(B50="Commercial",'TSS Loading Rates &amp; Lists'!B$9, IF(B50="HDR", 'TSS Loading Rates &amp; Lists'!C$9, IF(B50="LDR", 'TSS Loading Rates &amp; Lists'!D$9, "Unknown")))</f>
        <v>Unknown</v>
      </c>
      <c r="F50" s="69" t="s">
        <v>599</v>
      </c>
      <c r="G50" s="67"/>
      <c r="H50" s="69" t="s">
        <v>602</v>
      </c>
      <c r="I50" s="70" t="str">
        <f t="shared" si="1"/>
        <v>N/A</v>
      </c>
    </row>
    <row r="51" spans="1:9" x14ac:dyDescent="0.25">
      <c r="A51" s="64" t="s">
        <v>98</v>
      </c>
      <c r="B51" s="66" t="s">
        <v>607</v>
      </c>
      <c r="C51" s="67">
        <v>0.25</v>
      </c>
      <c r="D51" s="69" t="s">
        <v>599</v>
      </c>
      <c r="E51" s="65" t="str">
        <f>IF(B51="Commercial",'TSS Loading Rates &amp; Lists'!B$9, IF(B51="HDR", 'TSS Loading Rates &amp; Lists'!C$9, IF(B51="LDR", 'TSS Loading Rates &amp; Lists'!D$9, "Unknown")))</f>
        <v>Unknown</v>
      </c>
      <c r="F51" s="69" t="s">
        <v>599</v>
      </c>
      <c r="G51" s="67">
        <v>0.8</v>
      </c>
      <c r="H51" s="69" t="s">
        <v>602</v>
      </c>
      <c r="I51" s="70" t="str">
        <f t="shared" si="1"/>
        <v>N/A</v>
      </c>
    </row>
    <row r="52" spans="1:9" x14ac:dyDescent="0.25">
      <c r="A52" s="64" t="s">
        <v>580</v>
      </c>
      <c r="B52" s="66" t="s">
        <v>607</v>
      </c>
      <c r="C52" s="67">
        <v>0.25</v>
      </c>
      <c r="D52" s="69" t="s">
        <v>599</v>
      </c>
      <c r="E52" s="65" t="str">
        <f>IF(B52="Commercial",'TSS Loading Rates &amp; Lists'!B$9, IF(B52="HDR", 'TSS Loading Rates &amp; Lists'!C$9, IF(B52="LDR", 'TSS Loading Rates &amp; Lists'!D$9, "Unknown")))</f>
        <v>Unknown</v>
      </c>
      <c r="F52" s="69" t="s">
        <v>599</v>
      </c>
      <c r="G52" s="67"/>
      <c r="H52" s="69" t="s">
        <v>602</v>
      </c>
      <c r="I52" s="70" t="str">
        <f t="shared" si="1"/>
        <v>N/A</v>
      </c>
    </row>
    <row r="53" spans="1:9" ht="31.5" x14ac:dyDescent="0.25">
      <c r="A53" s="64" t="s">
        <v>345</v>
      </c>
      <c r="B53" s="19" t="s">
        <v>607</v>
      </c>
      <c r="C53" s="20">
        <v>0.25</v>
      </c>
      <c r="D53" s="69" t="s">
        <v>599</v>
      </c>
      <c r="E53" s="65" t="str">
        <f>IF(B53="Commercial",'TSS Loading Rates &amp; Lists'!B$9, IF(B53="HDR", 'TSS Loading Rates &amp; Lists'!C$9, IF(B53="LDR", 'TSS Loading Rates &amp; Lists'!D$9, "Unknown")))</f>
        <v>Unknown</v>
      </c>
      <c r="F53" s="69" t="s">
        <v>599</v>
      </c>
      <c r="G53" s="20">
        <v>20</v>
      </c>
      <c r="H53" s="69" t="s">
        <v>602</v>
      </c>
      <c r="I53" s="70" t="str">
        <f t="shared" si="1"/>
        <v>N/A</v>
      </c>
    </row>
    <row r="54" spans="1:9" x14ac:dyDescent="0.25">
      <c r="A54" s="64" t="s">
        <v>210</v>
      </c>
      <c r="B54" s="19" t="s">
        <v>607</v>
      </c>
      <c r="C54" s="20">
        <v>0.25</v>
      </c>
      <c r="D54" s="69" t="s">
        <v>599</v>
      </c>
      <c r="E54" s="65" t="str">
        <f>IF(B54="Commercial",'TSS Loading Rates &amp; Lists'!B$9, IF(B54="HDR", 'TSS Loading Rates &amp; Lists'!C$9, IF(B54="LDR", 'TSS Loading Rates &amp; Lists'!D$9, "Unknown")))</f>
        <v>Unknown</v>
      </c>
      <c r="F54" s="69" t="s">
        <v>599</v>
      </c>
      <c r="G54" s="23">
        <v>100</v>
      </c>
      <c r="H54" s="69" t="s">
        <v>602</v>
      </c>
      <c r="I54" s="70" t="str">
        <f t="shared" si="1"/>
        <v>N/A</v>
      </c>
    </row>
    <row r="55" spans="1:9" ht="31.5" x14ac:dyDescent="0.25">
      <c r="A55" s="64" t="s">
        <v>581</v>
      </c>
      <c r="B55" s="19" t="s">
        <v>607</v>
      </c>
      <c r="C55" s="20">
        <v>0.25</v>
      </c>
      <c r="D55" s="69" t="s">
        <v>599</v>
      </c>
      <c r="E55" s="65" t="str">
        <f>IF(B55="Commercial",'TSS Loading Rates &amp; Lists'!B$9, IF(B55="HDR", 'TSS Loading Rates &amp; Lists'!C$9, IF(B55="LDR", 'TSS Loading Rates &amp; Lists'!D$9, "Unknown")))</f>
        <v>Unknown</v>
      </c>
      <c r="F55" s="69" t="s">
        <v>599</v>
      </c>
      <c r="G55" s="20">
        <v>20</v>
      </c>
      <c r="H55" s="69" t="s">
        <v>602</v>
      </c>
      <c r="I55" s="70" t="str">
        <f t="shared" si="1"/>
        <v>N/A</v>
      </c>
    </row>
    <row r="56" spans="1:9" x14ac:dyDescent="0.25">
      <c r="A56" s="64" t="s">
        <v>582</v>
      </c>
      <c r="B56" s="66" t="s">
        <v>607</v>
      </c>
      <c r="C56" s="67">
        <v>0.25</v>
      </c>
      <c r="D56" s="69" t="s">
        <v>599</v>
      </c>
      <c r="E56" s="65" t="str">
        <f>IF(B56="Commercial",'TSS Loading Rates &amp; Lists'!B$9, IF(B56="HDR", 'TSS Loading Rates &amp; Lists'!C$9, IF(B56="LDR", 'TSS Loading Rates &amp; Lists'!D$9, "Unknown")))</f>
        <v>Unknown</v>
      </c>
      <c r="F56" s="69" t="s">
        <v>599</v>
      </c>
      <c r="G56" s="67">
        <v>50</v>
      </c>
      <c r="H56" s="69" t="s">
        <v>602</v>
      </c>
      <c r="I56" s="70" t="str">
        <f t="shared" si="1"/>
        <v>N/A</v>
      </c>
    </row>
    <row r="57" spans="1:9" x14ac:dyDescent="0.25">
      <c r="A57" s="64" t="s">
        <v>583</v>
      </c>
      <c r="B57" s="66" t="s">
        <v>607</v>
      </c>
      <c r="C57" s="67">
        <v>0.7</v>
      </c>
      <c r="D57" s="69" t="s">
        <v>599</v>
      </c>
      <c r="E57" s="65" t="str">
        <f>IF(B57="Commercial",'TSS Loading Rates &amp; Lists'!B$9, IF(B57="HDR", 'TSS Loading Rates &amp; Lists'!C$9, IF(B57="LDR", 'TSS Loading Rates &amp; Lists'!D$9, "Unknown")))</f>
        <v>Unknown</v>
      </c>
      <c r="F57" s="69" t="s">
        <v>599</v>
      </c>
      <c r="G57" s="67">
        <v>80</v>
      </c>
      <c r="H57" s="69" t="s">
        <v>602</v>
      </c>
      <c r="I57" s="70" t="str">
        <f t="shared" si="1"/>
        <v>N/A</v>
      </c>
    </row>
    <row r="58" spans="1:9" ht="31.5" x14ac:dyDescent="0.25">
      <c r="A58" s="64" t="s">
        <v>584</v>
      </c>
      <c r="B58" s="66" t="s">
        <v>607</v>
      </c>
      <c r="C58" s="67">
        <v>1</v>
      </c>
      <c r="D58" s="69" t="s">
        <v>599</v>
      </c>
      <c r="E58" s="65" t="str">
        <f>IF(B58="Commercial",'TSS Loading Rates &amp; Lists'!B$9, IF(B58="HDR", 'TSS Loading Rates &amp; Lists'!C$9, IF(B58="LDR", 'TSS Loading Rates &amp; Lists'!D$9, "Unknown")))</f>
        <v>Unknown</v>
      </c>
      <c r="F58" s="69" t="s">
        <v>599</v>
      </c>
      <c r="G58" s="67">
        <v>80</v>
      </c>
      <c r="H58" s="69" t="s">
        <v>602</v>
      </c>
      <c r="I58" s="70" t="str">
        <f t="shared" si="1"/>
        <v>N/A</v>
      </c>
    </row>
    <row r="59" spans="1:9" ht="31.5" x14ac:dyDescent="0.25">
      <c r="A59" s="64" t="s">
        <v>585</v>
      </c>
      <c r="B59" s="66" t="s">
        <v>607</v>
      </c>
      <c r="C59" s="67"/>
      <c r="D59" s="69" t="s">
        <v>599</v>
      </c>
      <c r="E59" s="65" t="str">
        <f>IF(B59="Commercial",'TSS Loading Rates &amp; Lists'!B$9, IF(B59="HDR", 'TSS Loading Rates &amp; Lists'!C$9, IF(B59="LDR", 'TSS Loading Rates &amp; Lists'!D$9, "Unknown")))</f>
        <v>Unknown</v>
      </c>
      <c r="F59" s="69" t="s">
        <v>599</v>
      </c>
      <c r="G59" s="67"/>
      <c r="H59" s="69" t="s">
        <v>602</v>
      </c>
      <c r="I59" s="70" t="str">
        <f t="shared" si="1"/>
        <v>N/A</v>
      </c>
    </row>
    <row r="60" spans="1:9" x14ac:dyDescent="0.25">
      <c r="A60" s="64" t="s">
        <v>46</v>
      </c>
      <c r="B60" s="66" t="s">
        <v>607</v>
      </c>
      <c r="C60" s="67">
        <v>0.5</v>
      </c>
      <c r="D60" s="69" t="s">
        <v>599</v>
      </c>
      <c r="E60" s="65" t="str">
        <f>IF(B60="Commercial",'TSS Loading Rates &amp; Lists'!B$9, IF(B60="HDR", 'TSS Loading Rates &amp; Lists'!C$9, IF(B60="LDR", 'TSS Loading Rates &amp; Lists'!D$9, "Unknown")))</f>
        <v>Unknown</v>
      </c>
      <c r="F60" s="69" t="s">
        <v>599</v>
      </c>
      <c r="G60" s="67">
        <v>100</v>
      </c>
      <c r="H60" s="69" t="s">
        <v>602</v>
      </c>
      <c r="I60" s="70" t="str">
        <f t="shared" si="1"/>
        <v>N/A</v>
      </c>
    </row>
    <row r="61" spans="1:9" ht="31.5" x14ac:dyDescent="0.25">
      <c r="A61" s="64" t="s">
        <v>111</v>
      </c>
      <c r="B61" s="66" t="s">
        <v>607</v>
      </c>
      <c r="C61" s="67">
        <v>1</v>
      </c>
      <c r="D61" s="69" t="s">
        <v>599</v>
      </c>
      <c r="E61" s="65" t="str">
        <f>IF(B61="Commercial",'TSS Loading Rates &amp; Lists'!B$9, IF(B61="HDR", 'TSS Loading Rates &amp; Lists'!C$9, IF(B61="LDR", 'TSS Loading Rates &amp; Lists'!D$9, "Unknown")))</f>
        <v>Unknown</v>
      </c>
      <c r="F61" s="69" t="s">
        <v>599</v>
      </c>
      <c r="G61" s="67">
        <v>80</v>
      </c>
      <c r="H61" s="69" t="s">
        <v>602</v>
      </c>
      <c r="I61" s="70" t="str">
        <f t="shared" si="1"/>
        <v>N/A</v>
      </c>
    </row>
    <row r="62" spans="1:9" ht="31.5" x14ac:dyDescent="0.25">
      <c r="A62" s="64" t="s">
        <v>116</v>
      </c>
      <c r="B62" s="66" t="s">
        <v>607</v>
      </c>
      <c r="C62" s="67">
        <v>0.4</v>
      </c>
      <c r="D62" s="69" t="s">
        <v>599</v>
      </c>
      <c r="E62" s="65" t="str">
        <f>IF(B62="Commercial",'TSS Loading Rates &amp; Lists'!B$9, IF(B62="HDR", 'TSS Loading Rates &amp; Lists'!C$9, IF(B62="LDR", 'TSS Loading Rates &amp; Lists'!D$9, "Unknown")))</f>
        <v>Unknown</v>
      </c>
      <c r="F62" s="69" t="s">
        <v>599</v>
      </c>
      <c r="G62" s="67">
        <v>80</v>
      </c>
      <c r="H62" s="69" t="s">
        <v>602</v>
      </c>
      <c r="I62" s="70" t="str">
        <f t="shared" si="1"/>
        <v>N/A</v>
      </c>
    </row>
    <row r="63" spans="1:9" ht="31.5" x14ac:dyDescent="0.25">
      <c r="A63" s="64" t="s">
        <v>380</v>
      </c>
      <c r="B63" s="66" t="s">
        <v>607</v>
      </c>
      <c r="C63" s="67">
        <v>6.4</v>
      </c>
      <c r="D63" s="69" t="s">
        <v>599</v>
      </c>
      <c r="E63" s="65" t="str">
        <f>IF(B63="Commercial",'TSS Loading Rates &amp; Lists'!B$9, IF(B63="HDR", 'TSS Loading Rates &amp; Lists'!C$9, IF(B63="LDR", 'TSS Loading Rates &amp; Lists'!D$9, "Unknown")))</f>
        <v>Unknown</v>
      </c>
      <c r="F63" s="69" t="s">
        <v>599</v>
      </c>
      <c r="G63" s="67">
        <v>0.87</v>
      </c>
      <c r="H63" s="69" t="s">
        <v>602</v>
      </c>
      <c r="I63" s="70" t="str">
        <f t="shared" si="1"/>
        <v>N/A</v>
      </c>
    </row>
    <row r="64" spans="1:9" ht="31.5" x14ac:dyDescent="0.25">
      <c r="A64" s="64" t="s">
        <v>386</v>
      </c>
      <c r="B64" s="66" t="s">
        <v>607</v>
      </c>
      <c r="C64" s="67">
        <v>0.2</v>
      </c>
      <c r="D64" s="69" t="s">
        <v>599</v>
      </c>
      <c r="E64" s="65" t="str">
        <f>IF(B64="Commercial",'TSS Loading Rates &amp; Lists'!B$9, IF(B64="HDR", 'TSS Loading Rates &amp; Lists'!C$9, IF(B64="LDR", 'TSS Loading Rates &amp; Lists'!D$9, "Unknown")))</f>
        <v>Unknown</v>
      </c>
      <c r="F64" s="69" t="s">
        <v>599</v>
      </c>
      <c r="G64" s="67">
        <v>0.875</v>
      </c>
      <c r="H64" s="69" t="s">
        <v>602</v>
      </c>
      <c r="I64" s="70" t="str">
        <f t="shared" si="1"/>
        <v>N/A</v>
      </c>
    </row>
    <row r="65" spans="1:9" ht="31.5" x14ac:dyDescent="0.25">
      <c r="A65" s="64" t="s">
        <v>389</v>
      </c>
      <c r="B65" s="66" t="s">
        <v>607</v>
      </c>
      <c r="C65" s="67">
        <v>0.36</v>
      </c>
      <c r="D65" s="69" t="s">
        <v>599</v>
      </c>
      <c r="E65" s="65" t="str">
        <f>IF(B65="Commercial",'TSS Loading Rates &amp; Lists'!B$9, IF(B65="HDR", 'TSS Loading Rates &amp; Lists'!C$9, IF(B65="LDR", 'TSS Loading Rates &amp; Lists'!D$9, "Unknown")))</f>
        <v>Unknown</v>
      </c>
      <c r="F65" s="69" t="s">
        <v>599</v>
      </c>
      <c r="G65" s="67">
        <v>0.85</v>
      </c>
      <c r="H65" s="69" t="s">
        <v>602</v>
      </c>
      <c r="I65" s="70" t="str">
        <f t="shared" si="1"/>
        <v>N/A</v>
      </c>
    </row>
    <row r="66" spans="1:9" ht="31.5" x14ac:dyDescent="0.25">
      <c r="A66" s="64" t="s">
        <v>392</v>
      </c>
      <c r="B66" s="66" t="s">
        <v>607</v>
      </c>
      <c r="C66" s="67">
        <v>4.0999999999999996</v>
      </c>
      <c r="D66" s="69" t="s">
        <v>599</v>
      </c>
      <c r="E66" s="65" t="str">
        <f>IF(B66="Commercial",'TSS Loading Rates &amp; Lists'!B$9, IF(B66="HDR", 'TSS Loading Rates &amp; Lists'!C$9, IF(B66="LDR", 'TSS Loading Rates &amp; Lists'!D$9, "Unknown")))</f>
        <v>Unknown</v>
      </c>
      <c r="F66" s="69" t="s">
        <v>599</v>
      </c>
      <c r="G66" s="67">
        <v>0.8</v>
      </c>
      <c r="H66" s="69" t="s">
        <v>602</v>
      </c>
      <c r="I66" s="70" t="str">
        <f t="shared" si="1"/>
        <v>N/A</v>
      </c>
    </row>
    <row r="67" spans="1:9" ht="31.5" x14ac:dyDescent="0.25">
      <c r="A67" s="64" t="s">
        <v>395</v>
      </c>
      <c r="B67" s="66" t="s">
        <v>607</v>
      </c>
      <c r="C67" s="67">
        <v>1.01</v>
      </c>
      <c r="D67" s="69" t="s">
        <v>599</v>
      </c>
      <c r="E67" s="65" t="str">
        <f>IF(B67="Commercial",'TSS Loading Rates &amp; Lists'!B$9, IF(B67="HDR", 'TSS Loading Rates &amp; Lists'!C$9, IF(B67="LDR", 'TSS Loading Rates &amp; Lists'!D$9, "Unknown")))</f>
        <v>Unknown</v>
      </c>
      <c r="F67" s="69" t="s">
        <v>599</v>
      </c>
      <c r="G67" s="67">
        <v>0.8</v>
      </c>
      <c r="H67" s="69" t="s">
        <v>602</v>
      </c>
      <c r="I67" s="70" t="str">
        <f t="shared" si="1"/>
        <v>N/A</v>
      </c>
    </row>
    <row r="68" spans="1:9" ht="31.5" x14ac:dyDescent="0.25">
      <c r="A68" s="64" t="s">
        <v>118</v>
      </c>
      <c r="B68" s="66" t="s">
        <v>604</v>
      </c>
      <c r="C68" s="67">
        <v>0.49</v>
      </c>
      <c r="D68" s="69" t="s">
        <v>599</v>
      </c>
      <c r="E68" s="65">
        <f>IF(B68="Commercial",'TSS Loading Rates &amp; Lists'!B$9, IF(B68="HDR", 'TSS Loading Rates &amp; Lists'!C$9, IF(B68="LDR", 'TSS Loading Rates &amp; Lists'!D$9, "Unknown")))</f>
        <v>18</v>
      </c>
      <c r="F68" s="69" t="s">
        <v>599</v>
      </c>
      <c r="G68" s="67">
        <v>0.8</v>
      </c>
      <c r="H68" s="69" t="s">
        <v>602</v>
      </c>
      <c r="I68" s="70">
        <f t="shared" si="1"/>
        <v>7.0560000000000009</v>
      </c>
    </row>
    <row r="69" spans="1:9" ht="31.5" x14ac:dyDescent="0.25">
      <c r="A69" s="64" t="s">
        <v>586</v>
      </c>
      <c r="B69" s="66"/>
      <c r="C69" s="67"/>
      <c r="D69" s="69" t="s">
        <v>599</v>
      </c>
      <c r="E69" s="65" t="str">
        <f>IF(B69="Commercial",'TSS Loading Rates &amp; Lists'!B$9, IF(B69="HDR", 'TSS Loading Rates &amp; Lists'!C$9, IF(B69="LDR", 'TSS Loading Rates &amp; Lists'!D$9, "Unknown")))</f>
        <v>Unknown</v>
      </c>
      <c r="F69" s="69" t="s">
        <v>599</v>
      </c>
      <c r="G69" s="67"/>
      <c r="H69" s="69" t="s">
        <v>602</v>
      </c>
      <c r="I69" s="70" t="str">
        <f t="shared" si="1"/>
        <v>N/A</v>
      </c>
    </row>
    <row r="70" spans="1:9" ht="31.5" x14ac:dyDescent="0.25">
      <c r="A70" s="64" t="s">
        <v>125</v>
      </c>
      <c r="B70" s="66" t="s">
        <v>604</v>
      </c>
      <c r="C70" s="67">
        <v>0.08</v>
      </c>
      <c r="D70" s="69" t="s">
        <v>599</v>
      </c>
      <c r="E70" s="65">
        <f>IF(B70="Commercial",'TSS Loading Rates &amp; Lists'!B$9, IF(B70="HDR", 'TSS Loading Rates &amp; Lists'!C$9, IF(B70="LDR", 'TSS Loading Rates &amp; Lists'!D$9, "Unknown")))</f>
        <v>18</v>
      </c>
      <c r="F70" s="69" t="s">
        <v>599</v>
      </c>
      <c r="G70" s="67">
        <v>0.8</v>
      </c>
      <c r="H70" s="69" t="s">
        <v>602</v>
      </c>
      <c r="I70" s="70">
        <f t="shared" si="1"/>
        <v>1.1519999999999999</v>
      </c>
    </row>
    <row r="71" spans="1:9" x14ac:dyDescent="0.25">
      <c r="A71" s="64" t="s">
        <v>398</v>
      </c>
      <c r="B71" s="66" t="s">
        <v>604</v>
      </c>
      <c r="C71" s="67">
        <v>3</v>
      </c>
      <c r="D71" s="69" t="s">
        <v>599</v>
      </c>
      <c r="E71" s="65">
        <f>IF(B71="Commercial",'TSS Loading Rates &amp; Lists'!B$9, IF(B71="HDR", 'TSS Loading Rates &amp; Lists'!C$9, IF(B71="LDR", 'TSS Loading Rates &amp; Lists'!D$9, "Unknown")))</f>
        <v>18</v>
      </c>
      <c r="F71" s="69" t="s">
        <v>599</v>
      </c>
      <c r="G71" s="67">
        <v>0.8</v>
      </c>
      <c r="H71" s="69" t="s">
        <v>602</v>
      </c>
      <c r="I71" s="70">
        <f t="shared" si="1"/>
        <v>43.2</v>
      </c>
    </row>
    <row r="72" spans="1:9" x14ac:dyDescent="0.25">
      <c r="A72" s="64" t="s">
        <v>402</v>
      </c>
      <c r="B72" s="66" t="s">
        <v>604</v>
      </c>
      <c r="C72" s="67">
        <v>3</v>
      </c>
      <c r="D72" s="69" t="s">
        <v>599</v>
      </c>
      <c r="E72" s="65">
        <f>IF(B72="Commercial",'TSS Loading Rates &amp; Lists'!B$9, IF(B72="HDR", 'TSS Loading Rates &amp; Lists'!C$9, IF(B72="LDR", 'TSS Loading Rates &amp; Lists'!D$9, "Unknown")))</f>
        <v>18</v>
      </c>
      <c r="F72" s="69" t="s">
        <v>599</v>
      </c>
      <c r="G72" s="67">
        <v>0.8</v>
      </c>
      <c r="H72" s="69" t="s">
        <v>602</v>
      </c>
      <c r="I72" s="70">
        <f t="shared" si="1"/>
        <v>43.2</v>
      </c>
    </row>
    <row r="73" spans="1:9" x14ac:dyDescent="0.25">
      <c r="A73" s="64" t="s">
        <v>405</v>
      </c>
      <c r="B73" s="66" t="s">
        <v>604</v>
      </c>
      <c r="C73" s="67">
        <v>6</v>
      </c>
      <c r="D73" s="69" t="s">
        <v>599</v>
      </c>
      <c r="E73" s="65">
        <f>IF(B73="Commercial",'TSS Loading Rates &amp; Lists'!B$9, IF(B73="HDR", 'TSS Loading Rates &amp; Lists'!C$9, IF(B73="LDR", 'TSS Loading Rates &amp; Lists'!D$9, "Unknown")))</f>
        <v>18</v>
      </c>
      <c r="F73" s="69" t="s">
        <v>599</v>
      </c>
      <c r="G73" s="67">
        <v>0.8</v>
      </c>
      <c r="H73" s="69" t="s">
        <v>602</v>
      </c>
      <c r="I73" s="70">
        <f t="shared" si="1"/>
        <v>86.4</v>
      </c>
    </row>
    <row r="74" spans="1:9" x14ac:dyDescent="0.25">
      <c r="A74" s="64" t="s">
        <v>408</v>
      </c>
      <c r="B74" s="66" t="s">
        <v>604</v>
      </c>
      <c r="C74" s="67">
        <v>3</v>
      </c>
      <c r="D74" s="69" t="s">
        <v>599</v>
      </c>
      <c r="E74" s="65">
        <f>IF(B74="Commercial",'TSS Loading Rates &amp; Lists'!B$9, IF(B74="HDR", 'TSS Loading Rates &amp; Lists'!C$9, IF(B74="LDR", 'TSS Loading Rates &amp; Lists'!D$9, "Unknown")))</f>
        <v>18</v>
      </c>
      <c r="F74" s="69" t="s">
        <v>599</v>
      </c>
      <c r="G74" s="67">
        <v>0.8</v>
      </c>
      <c r="H74" s="69" t="s">
        <v>602</v>
      </c>
      <c r="I74" s="70">
        <f t="shared" si="1"/>
        <v>43.2</v>
      </c>
    </row>
    <row r="75" spans="1:9" x14ac:dyDescent="0.25">
      <c r="A75" s="64" t="s">
        <v>413</v>
      </c>
      <c r="B75" s="66" t="s">
        <v>604</v>
      </c>
      <c r="C75" s="67">
        <v>5</v>
      </c>
      <c r="D75" s="69" t="s">
        <v>599</v>
      </c>
      <c r="E75" s="65">
        <f>IF(B75="Commercial",'TSS Loading Rates &amp; Lists'!B$9, IF(B75="HDR", 'TSS Loading Rates &amp; Lists'!C$9, IF(B75="LDR", 'TSS Loading Rates &amp; Lists'!D$9, "Unknown")))</f>
        <v>18</v>
      </c>
      <c r="F75" s="69" t="s">
        <v>599</v>
      </c>
      <c r="G75" s="67">
        <v>0.8</v>
      </c>
      <c r="H75" s="69" t="s">
        <v>602</v>
      </c>
      <c r="I75" s="70">
        <f t="shared" si="1"/>
        <v>72</v>
      </c>
    </row>
    <row r="76" spans="1:9" s="63" customFormat="1" x14ac:dyDescent="0.25">
      <c r="A76" s="64" t="s">
        <v>372</v>
      </c>
      <c r="B76" s="66" t="s">
        <v>608</v>
      </c>
      <c r="C76" s="67">
        <v>1</v>
      </c>
      <c r="D76" s="69" t="s">
        <v>599</v>
      </c>
      <c r="E76" s="65">
        <f>IF(B76="Commercial",'TSS Loading Rates &amp; Lists'!B$9, IF(B76="HDR", 'TSS Loading Rates &amp; Lists'!C$9, IF(B76="LDR", 'TSS Loading Rates &amp; Lists'!D$9, "Unknown")))</f>
        <v>598</v>
      </c>
      <c r="F76" s="69" t="s">
        <v>599</v>
      </c>
      <c r="G76" s="67">
        <v>0.8</v>
      </c>
      <c r="H76" s="69" t="s">
        <v>602</v>
      </c>
      <c r="I76" s="70">
        <f t="shared" si="1"/>
        <v>478.40000000000003</v>
      </c>
    </row>
    <row r="77" spans="1:9" s="63" customFormat="1" x14ac:dyDescent="0.25">
      <c r="A77" s="64" t="s">
        <v>418</v>
      </c>
      <c r="B77" s="66" t="s">
        <v>604</v>
      </c>
      <c r="C77" s="67">
        <v>1</v>
      </c>
      <c r="D77" s="69" t="s">
        <v>599</v>
      </c>
      <c r="E77" s="65">
        <f>IF(B77="Commercial",'TSS Loading Rates &amp; Lists'!B$9, IF(B77="HDR", 'TSS Loading Rates &amp; Lists'!C$9, IF(B77="LDR", 'TSS Loading Rates &amp; Lists'!D$9, "Unknown")))</f>
        <v>18</v>
      </c>
      <c r="F77" s="69" t="s">
        <v>599</v>
      </c>
      <c r="G77" s="67">
        <v>0.8</v>
      </c>
      <c r="H77" s="69" t="s">
        <v>602</v>
      </c>
      <c r="I77" s="70">
        <f t="shared" si="1"/>
        <v>14.4</v>
      </c>
    </row>
    <row r="78" spans="1:9" s="63" customFormat="1" x14ac:dyDescent="0.25">
      <c r="A78" s="64" t="s">
        <v>423</v>
      </c>
      <c r="B78" s="66" t="s">
        <v>604</v>
      </c>
      <c r="C78" s="67">
        <v>3</v>
      </c>
      <c r="D78" s="69" t="s">
        <v>599</v>
      </c>
      <c r="E78" s="65">
        <f>IF(B78="Commercial",'TSS Loading Rates &amp; Lists'!B$9, IF(B78="HDR", 'TSS Loading Rates &amp; Lists'!C$9, IF(B78="LDR", 'TSS Loading Rates &amp; Lists'!D$9, "Unknown")))</f>
        <v>18</v>
      </c>
      <c r="F78" s="69" t="s">
        <v>599</v>
      </c>
      <c r="G78" s="67">
        <v>0.8</v>
      </c>
      <c r="H78" s="69" t="s">
        <v>602</v>
      </c>
      <c r="I78" s="70">
        <f t="shared" si="1"/>
        <v>43.2</v>
      </c>
    </row>
    <row r="79" spans="1:9" s="63" customFormat="1" x14ac:dyDescent="0.25">
      <c r="A79" s="64" t="s">
        <v>426</v>
      </c>
      <c r="B79" s="66" t="s">
        <v>604</v>
      </c>
      <c r="C79" s="67">
        <v>5</v>
      </c>
      <c r="D79" s="69" t="s">
        <v>599</v>
      </c>
      <c r="E79" s="65">
        <f>IF(B79="Commercial",'TSS Loading Rates &amp; Lists'!B$9, IF(B79="HDR", 'TSS Loading Rates &amp; Lists'!C$9, IF(B79="LDR", 'TSS Loading Rates &amp; Lists'!D$9, "Unknown")))</f>
        <v>18</v>
      </c>
      <c r="F79" s="69" t="s">
        <v>599</v>
      </c>
      <c r="G79" s="67">
        <v>0.8</v>
      </c>
      <c r="H79" s="69" t="s">
        <v>602</v>
      </c>
      <c r="I79" s="70">
        <f t="shared" si="1"/>
        <v>72</v>
      </c>
    </row>
    <row r="80" spans="1:9" s="63" customFormat="1" x14ac:dyDescent="0.25">
      <c r="A80" s="64" t="s">
        <v>429</v>
      </c>
      <c r="B80" s="66" t="s">
        <v>604</v>
      </c>
      <c r="C80" s="67">
        <v>4</v>
      </c>
      <c r="D80" s="69" t="s">
        <v>599</v>
      </c>
      <c r="E80" s="65">
        <f>IF(B80="Commercial",'TSS Loading Rates &amp; Lists'!B$9, IF(B80="HDR", 'TSS Loading Rates &amp; Lists'!C$9, IF(B80="LDR", 'TSS Loading Rates &amp; Lists'!D$9, "Unknown")))</f>
        <v>18</v>
      </c>
      <c r="F80" s="69" t="s">
        <v>599</v>
      </c>
      <c r="G80" s="67">
        <v>0.8</v>
      </c>
      <c r="H80" s="69" t="s">
        <v>602</v>
      </c>
      <c r="I80" s="70">
        <f t="shared" si="1"/>
        <v>57.6</v>
      </c>
    </row>
    <row r="81" spans="1:9" x14ac:dyDescent="0.25">
      <c r="A81" s="64" t="s">
        <v>248</v>
      </c>
      <c r="B81" s="66" t="s">
        <v>607</v>
      </c>
      <c r="C81" s="67"/>
      <c r="D81" s="21" t="s">
        <v>599</v>
      </c>
      <c r="E81" s="65" t="str">
        <f>IF(B81="Commercial",'[1]TSS Loading Rates &amp; Lists'!B$9, IF(B81="HDR", '[1]TSS Loading Rates &amp; Lists'!C$9, IF(B81="LDR", '[1]TSS Loading Rates &amp; Lists'!D$9, "Unknown")))</f>
        <v>Unknown</v>
      </c>
      <c r="F81" s="21" t="s">
        <v>599</v>
      </c>
      <c r="G81" s="67"/>
      <c r="H81" s="22" t="s">
        <v>605</v>
      </c>
      <c r="I81" s="70" t="str">
        <f t="shared" si="1"/>
        <v>N/A</v>
      </c>
    </row>
    <row r="82" spans="1:9" x14ac:dyDescent="0.25">
      <c r="A82" s="64" t="s">
        <v>253</v>
      </c>
      <c r="B82" s="66" t="s">
        <v>607</v>
      </c>
      <c r="C82" s="67"/>
      <c r="D82" s="21" t="s">
        <v>599</v>
      </c>
      <c r="E82" s="65" t="str">
        <f>IF(B82="Commercial",'[1]TSS Loading Rates &amp; Lists'!B$9, IF(B82="HDR", '[1]TSS Loading Rates &amp; Lists'!C$9, IF(B82="LDR", '[1]TSS Loading Rates &amp; Lists'!D$9, "Unknown")))</f>
        <v>Unknown</v>
      </c>
      <c r="F82" s="21" t="s">
        <v>599</v>
      </c>
      <c r="G82" s="67"/>
      <c r="H82" s="22" t="s">
        <v>605</v>
      </c>
      <c r="I82" s="70" t="str">
        <f t="shared" si="1"/>
        <v>N/A</v>
      </c>
    </row>
    <row r="83" spans="1:9" x14ac:dyDescent="0.25">
      <c r="A83" s="64" t="s">
        <v>256</v>
      </c>
      <c r="B83" s="66" t="s">
        <v>604</v>
      </c>
      <c r="C83" s="67"/>
      <c r="D83" s="21" t="s">
        <v>599</v>
      </c>
      <c r="E83" s="65">
        <f>IF(B83="Commercial",'[1]TSS Loading Rates &amp; Lists'!B$9, IF(B83="HDR", '[1]TSS Loading Rates &amp; Lists'!C$9, IF(B83="LDR", '[1]TSS Loading Rates &amp; Lists'!D$9, "Unknown")))</f>
        <v>18</v>
      </c>
      <c r="F83" s="21" t="s">
        <v>599</v>
      </c>
      <c r="G83" s="67"/>
      <c r="H83" s="22" t="s">
        <v>605</v>
      </c>
      <c r="I83" s="70" t="str">
        <f t="shared" si="1"/>
        <v>N/A</v>
      </c>
    </row>
    <row r="84" spans="1:9" x14ac:dyDescent="0.25">
      <c r="A84" s="64" t="s">
        <v>153</v>
      </c>
      <c r="B84" s="66" t="s">
        <v>604</v>
      </c>
      <c r="C84" s="67"/>
      <c r="D84" s="21" t="s">
        <v>599</v>
      </c>
      <c r="E84" s="65">
        <f>IF(B84="Commercial",'[1]TSS Loading Rates &amp; Lists'!B$9, IF(B84="HDR", '[1]TSS Loading Rates &amp; Lists'!C$9, IF(B84="LDR", '[1]TSS Loading Rates &amp; Lists'!D$9, "Unknown")))</f>
        <v>18</v>
      </c>
      <c r="F84" s="21" t="s">
        <v>599</v>
      </c>
      <c r="G84" s="67"/>
      <c r="H84" s="22" t="s">
        <v>605</v>
      </c>
      <c r="I84" s="70" t="str">
        <f t="shared" si="1"/>
        <v>N/A</v>
      </c>
    </row>
    <row r="85" spans="1:9" x14ac:dyDescent="0.25">
      <c r="A85" s="64" t="s">
        <v>161</v>
      </c>
      <c r="B85" s="66" t="s">
        <v>604</v>
      </c>
      <c r="C85" s="67"/>
      <c r="D85" s="21" t="s">
        <v>599</v>
      </c>
      <c r="E85" s="65">
        <f>IF(B85="Commercial",'[1]TSS Loading Rates &amp; Lists'!B$9, IF(B85="HDR", '[1]TSS Loading Rates &amp; Lists'!C$9, IF(B85="LDR", '[1]TSS Loading Rates &amp; Lists'!D$9, "Unknown")))</f>
        <v>18</v>
      </c>
      <c r="F85" s="21" t="s">
        <v>599</v>
      </c>
      <c r="G85" s="67"/>
      <c r="H85" s="22" t="s">
        <v>605</v>
      </c>
      <c r="I85" s="70" t="str">
        <f t="shared" ref="I85:I104" si="2">IF(OR(E85="Unknown", C85=0,G85=0), "N/A", C85*E85*G85)</f>
        <v>N/A</v>
      </c>
    </row>
    <row r="86" spans="1:9" x14ac:dyDescent="0.25">
      <c r="A86" s="64" t="s">
        <v>171</v>
      </c>
      <c r="B86" s="66" t="s">
        <v>607</v>
      </c>
      <c r="C86" s="67"/>
      <c r="D86" s="21" t="s">
        <v>599</v>
      </c>
      <c r="E86" s="65" t="str">
        <f>IF(B86="Commercial",'[1]TSS Loading Rates &amp; Lists'!B$9, IF(B86="HDR", '[1]TSS Loading Rates &amp; Lists'!C$9, IF(B86="LDR", '[1]TSS Loading Rates &amp; Lists'!D$9, "Unknown")))</f>
        <v>Unknown</v>
      </c>
      <c r="F86" s="21" t="s">
        <v>599</v>
      </c>
      <c r="G86" s="67"/>
      <c r="H86" s="22" t="s">
        <v>605</v>
      </c>
      <c r="I86" s="70" t="str">
        <f t="shared" si="2"/>
        <v>N/A</v>
      </c>
    </row>
    <row r="87" spans="1:9" x14ac:dyDescent="0.25">
      <c r="A87" s="64" t="s">
        <v>260</v>
      </c>
      <c r="B87" s="66" t="s">
        <v>607</v>
      </c>
      <c r="C87" s="67"/>
      <c r="D87" s="21" t="s">
        <v>599</v>
      </c>
      <c r="E87" s="65" t="str">
        <f>IF(B87="Commercial",'[1]TSS Loading Rates &amp; Lists'!B$9, IF(B87="HDR", '[1]TSS Loading Rates &amp; Lists'!C$9, IF(B87="LDR", '[1]TSS Loading Rates &amp; Lists'!D$9, "Unknown")))</f>
        <v>Unknown</v>
      </c>
      <c r="F87" s="21" t="s">
        <v>599</v>
      </c>
      <c r="G87" s="67"/>
      <c r="H87" s="22" t="s">
        <v>605</v>
      </c>
      <c r="I87" s="70" t="str">
        <f t="shared" si="2"/>
        <v>N/A</v>
      </c>
    </row>
    <row r="88" spans="1:9" x14ac:dyDescent="0.25">
      <c r="A88" s="64" t="s">
        <v>265</v>
      </c>
      <c r="B88" s="66" t="s">
        <v>607</v>
      </c>
      <c r="C88" s="67"/>
      <c r="D88" s="21" t="s">
        <v>599</v>
      </c>
      <c r="E88" s="65"/>
      <c r="F88" s="21" t="s">
        <v>599</v>
      </c>
      <c r="G88" s="67"/>
      <c r="H88" s="22" t="s">
        <v>605</v>
      </c>
      <c r="I88" s="70" t="str">
        <f t="shared" si="2"/>
        <v>N/A</v>
      </c>
    </row>
    <row r="89" spans="1:9" x14ac:dyDescent="0.25">
      <c r="A89" s="64" t="s">
        <v>269</v>
      </c>
      <c r="B89" s="66" t="s">
        <v>607</v>
      </c>
      <c r="C89" s="67"/>
      <c r="D89" s="21" t="s">
        <v>599</v>
      </c>
      <c r="E89" s="65" t="str">
        <f>IF(B89="Commercial",'[1]TSS Loading Rates &amp; Lists'!B$9, IF(B89="HDR", '[1]TSS Loading Rates &amp; Lists'!C$9, IF(B89="LDR", '[1]TSS Loading Rates &amp; Lists'!D$9, "Unknown")))</f>
        <v>Unknown</v>
      </c>
      <c r="F89" s="21" t="s">
        <v>599</v>
      </c>
      <c r="G89" s="67"/>
      <c r="H89" s="22" t="s">
        <v>605</v>
      </c>
      <c r="I89" s="70" t="str">
        <f t="shared" si="2"/>
        <v>N/A</v>
      </c>
    </row>
    <row r="90" spans="1:9" x14ac:dyDescent="0.25">
      <c r="A90" s="64" t="s">
        <v>274</v>
      </c>
      <c r="B90" s="66" t="s">
        <v>607</v>
      </c>
      <c r="C90" s="67"/>
      <c r="D90" s="21" t="s">
        <v>599</v>
      </c>
      <c r="E90" s="65" t="str">
        <f>IF(B90="Commercial",'[1]TSS Loading Rates &amp; Lists'!B$9, IF(B90="HDR", '[1]TSS Loading Rates &amp; Lists'!C$9, IF(B90="LDR", '[1]TSS Loading Rates &amp; Lists'!D$9, "Unknown")))</f>
        <v>Unknown</v>
      </c>
      <c r="F90" s="21" t="s">
        <v>599</v>
      </c>
      <c r="G90" s="67"/>
      <c r="H90" s="22" t="s">
        <v>605</v>
      </c>
      <c r="I90" s="70" t="str">
        <f t="shared" si="2"/>
        <v>N/A</v>
      </c>
    </row>
    <row r="91" spans="1:9" ht="31.5" x14ac:dyDescent="0.25">
      <c r="A91" s="64" t="s">
        <v>279</v>
      </c>
      <c r="B91" s="66" t="s">
        <v>607</v>
      </c>
      <c r="C91" s="67"/>
      <c r="D91" s="21" t="s">
        <v>599</v>
      </c>
      <c r="E91" s="65" t="str">
        <f>IF(B91="Commercial",'[1]TSS Loading Rates &amp; Lists'!B$9, IF(B91="HDR", '[1]TSS Loading Rates &amp; Lists'!C$9, IF(B91="LDR", '[1]TSS Loading Rates &amp; Lists'!D$9, "Unknown")))</f>
        <v>Unknown</v>
      </c>
      <c r="F91" s="21" t="s">
        <v>599</v>
      </c>
      <c r="G91" s="67"/>
      <c r="H91" s="22" t="s">
        <v>605</v>
      </c>
      <c r="I91" s="70" t="str">
        <f t="shared" si="2"/>
        <v>N/A</v>
      </c>
    </row>
    <row r="92" spans="1:9" s="68" customFormat="1" x14ac:dyDescent="0.25">
      <c r="A92" s="64" t="s">
        <v>282</v>
      </c>
      <c r="B92" s="66" t="s">
        <v>604</v>
      </c>
      <c r="C92" s="67"/>
      <c r="D92" s="21" t="s">
        <v>599</v>
      </c>
      <c r="E92" s="65">
        <f>IF(B92="Commercial",'[1]TSS Loading Rates &amp; Lists'!B$9, IF(B92="HDR", '[1]TSS Loading Rates &amp; Lists'!C$9, IF(B92="LDR", '[1]TSS Loading Rates &amp; Lists'!D$9, "Unknown")))</f>
        <v>18</v>
      </c>
      <c r="F92" s="21" t="s">
        <v>599</v>
      </c>
      <c r="G92" s="67"/>
      <c r="H92" s="22" t="s">
        <v>605</v>
      </c>
      <c r="I92" s="70" t="str">
        <f t="shared" si="2"/>
        <v>N/A</v>
      </c>
    </row>
    <row r="93" spans="1:9" s="68" customFormat="1" x14ac:dyDescent="0.25">
      <c r="A93" s="64" t="s">
        <v>287</v>
      </c>
      <c r="B93" s="66" t="s">
        <v>604</v>
      </c>
      <c r="C93" s="67"/>
      <c r="D93" s="21" t="s">
        <v>599</v>
      </c>
      <c r="E93" s="65">
        <f>IF(B93="Commercial",'[1]TSS Loading Rates &amp; Lists'!B$9, IF(B93="HDR", '[1]TSS Loading Rates &amp; Lists'!C$9, IF(B93="LDR", '[1]TSS Loading Rates &amp; Lists'!D$9, "Unknown")))</f>
        <v>18</v>
      </c>
      <c r="F93" s="21" t="s">
        <v>599</v>
      </c>
      <c r="G93" s="67"/>
      <c r="H93" s="22" t="s">
        <v>605</v>
      </c>
      <c r="I93" s="70" t="str">
        <f t="shared" si="2"/>
        <v>N/A</v>
      </c>
    </row>
    <row r="94" spans="1:9" s="68" customFormat="1" ht="31.5" x14ac:dyDescent="0.25">
      <c r="A94" s="64" t="s">
        <v>291</v>
      </c>
      <c r="B94" s="66" t="s">
        <v>607</v>
      </c>
      <c r="C94" s="67"/>
      <c r="D94" s="21" t="s">
        <v>599</v>
      </c>
      <c r="E94" s="65" t="str">
        <f>IF(B94="Commercial",'[1]TSS Loading Rates &amp; Lists'!B$9, IF(B94="HDR", '[1]TSS Loading Rates &amp; Lists'!C$9, IF(B94="LDR", '[1]TSS Loading Rates &amp; Lists'!D$9, "Unknown")))</f>
        <v>Unknown</v>
      </c>
      <c r="F94" s="21" t="s">
        <v>599</v>
      </c>
      <c r="G94" s="67"/>
      <c r="H94" s="22" t="s">
        <v>605</v>
      </c>
      <c r="I94" s="70" t="str">
        <f t="shared" si="2"/>
        <v>N/A</v>
      </c>
    </row>
    <row r="95" spans="1:9" s="68" customFormat="1" ht="31.5" x14ac:dyDescent="0.25">
      <c r="A95" s="64" t="s">
        <v>214</v>
      </c>
      <c r="B95" s="66" t="s">
        <v>607</v>
      </c>
      <c r="C95" s="67"/>
      <c r="D95" s="21" t="s">
        <v>599</v>
      </c>
      <c r="E95" s="65" t="str">
        <f>IF(B95="Commercial",'[1]TSS Loading Rates &amp; Lists'!B$9, IF(B95="HDR", '[1]TSS Loading Rates &amp; Lists'!C$9, IF(B95="LDR", '[1]TSS Loading Rates &amp; Lists'!D$9, "Unknown")))</f>
        <v>Unknown</v>
      </c>
      <c r="F95" s="21" t="s">
        <v>599</v>
      </c>
      <c r="G95" s="67"/>
      <c r="H95" s="22" t="s">
        <v>605</v>
      </c>
      <c r="I95" s="70" t="str">
        <f t="shared" si="2"/>
        <v>N/A</v>
      </c>
    </row>
    <row r="96" spans="1:9" s="68" customFormat="1" x14ac:dyDescent="0.25">
      <c r="A96" s="64" t="s">
        <v>295</v>
      </c>
      <c r="B96" s="66"/>
      <c r="C96" s="67"/>
      <c r="D96" s="21" t="s">
        <v>599</v>
      </c>
      <c r="E96" s="65" t="str">
        <f>IF(B96="Commercial",'[1]TSS Loading Rates &amp; Lists'!B$9, IF(B96="HDR", '[1]TSS Loading Rates &amp; Lists'!C$9, IF(B96="LDR", '[1]TSS Loading Rates &amp; Lists'!D$9, "Unknown")))</f>
        <v>Unknown</v>
      </c>
      <c r="F96" s="21" t="s">
        <v>599</v>
      </c>
      <c r="G96" s="67"/>
      <c r="H96" s="22" t="s">
        <v>605</v>
      </c>
      <c r="I96" s="70" t="str">
        <f t="shared" si="2"/>
        <v>N/A</v>
      </c>
    </row>
    <row r="97" spans="1:9" s="68" customFormat="1" x14ac:dyDescent="0.25">
      <c r="A97" s="64" t="s">
        <v>300</v>
      </c>
      <c r="B97" s="66" t="s">
        <v>607</v>
      </c>
      <c r="C97" s="67"/>
      <c r="D97" s="21" t="s">
        <v>599</v>
      </c>
      <c r="E97" s="65" t="str">
        <f>IF(B97="Commercial",'[1]TSS Loading Rates &amp; Lists'!B$9, IF(B97="HDR", '[1]TSS Loading Rates &amp; Lists'!C$9, IF(B97="LDR", '[1]TSS Loading Rates &amp; Lists'!D$9, "Unknown")))</f>
        <v>Unknown</v>
      </c>
      <c r="F97" s="21" t="s">
        <v>599</v>
      </c>
      <c r="G97" s="67"/>
      <c r="H97" s="22" t="s">
        <v>605</v>
      </c>
      <c r="I97" s="70" t="str">
        <f t="shared" si="2"/>
        <v>N/A</v>
      </c>
    </row>
    <row r="98" spans="1:9" s="68" customFormat="1" ht="31.5" x14ac:dyDescent="0.25">
      <c r="A98" s="64" t="s">
        <v>304</v>
      </c>
      <c r="B98" s="66" t="s">
        <v>604</v>
      </c>
      <c r="C98" s="67"/>
      <c r="D98" s="21" t="s">
        <v>599</v>
      </c>
      <c r="E98" s="65">
        <f>IF(B98="Commercial",'[1]TSS Loading Rates &amp; Lists'!B$9, IF(B98="HDR", '[1]TSS Loading Rates &amp; Lists'!C$9, IF(B98="LDR", '[1]TSS Loading Rates &amp; Lists'!D$9, "Unknown")))</f>
        <v>18</v>
      </c>
      <c r="F98" s="21" t="s">
        <v>599</v>
      </c>
      <c r="G98" s="67"/>
      <c r="H98" s="22" t="s">
        <v>605</v>
      </c>
      <c r="I98" s="70" t="str">
        <f t="shared" si="2"/>
        <v>N/A</v>
      </c>
    </row>
    <row r="99" spans="1:9" s="68" customFormat="1" x14ac:dyDescent="0.25">
      <c r="A99" s="64" t="s">
        <v>308</v>
      </c>
      <c r="B99" s="66" t="s">
        <v>607</v>
      </c>
      <c r="C99" s="67"/>
      <c r="D99" s="21" t="s">
        <v>599</v>
      </c>
      <c r="E99" s="65" t="str">
        <f>IF(B99="Commercial",'[1]TSS Loading Rates &amp; Lists'!B$9, IF(B99="HDR", '[1]TSS Loading Rates &amp; Lists'!C$9, IF(B99="LDR", '[1]TSS Loading Rates &amp; Lists'!D$9, "Unknown")))</f>
        <v>Unknown</v>
      </c>
      <c r="F99" s="21" t="s">
        <v>599</v>
      </c>
      <c r="G99" s="67"/>
      <c r="H99" s="22" t="s">
        <v>605</v>
      </c>
      <c r="I99" s="70" t="str">
        <f t="shared" si="2"/>
        <v>N/A</v>
      </c>
    </row>
    <row r="100" spans="1:9" s="68" customFormat="1" x14ac:dyDescent="0.25">
      <c r="A100" s="64" t="s">
        <v>311</v>
      </c>
      <c r="B100" s="66" t="s">
        <v>607</v>
      </c>
      <c r="C100" s="67"/>
      <c r="D100" s="21" t="s">
        <v>599</v>
      </c>
      <c r="E100" s="65" t="str">
        <f>IF(B100="Commercial",'[1]TSS Loading Rates &amp; Lists'!B$9, IF(B100="HDR", '[1]TSS Loading Rates &amp; Lists'!C$9, IF(B100="LDR", '[1]TSS Loading Rates &amp; Lists'!D$9, "Unknown")))</f>
        <v>Unknown</v>
      </c>
      <c r="F100" s="21" t="s">
        <v>599</v>
      </c>
      <c r="G100" s="67"/>
      <c r="H100" s="22" t="s">
        <v>605</v>
      </c>
      <c r="I100" s="70" t="str">
        <f t="shared" si="2"/>
        <v>N/A</v>
      </c>
    </row>
    <row r="101" spans="1:9" s="68" customFormat="1" x14ac:dyDescent="0.25">
      <c r="A101" s="64" t="s">
        <v>315</v>
      </c>
      <c r="B101" s="66" t="s">
        <v>607</v>
      </c>
      <c r="C101" s="67"/>
      <c r="D101" s="21" t="s">
        <v>599</v>
      </c>
      <c r="E101" s="65" t="str">
        <f>IF(B101="Commercial",'[1]TSS Loading Rates &amp; Lists'!B$9, IF(B101="HDR", '[1]TSS Loading Rates &amp; Lists'!C$9, IF(B101="LDR", '[1]TSS Loading Rates &amp; Lists'!D$9, "Unknown")))</f>
        <v>Unknown</v>
      </c>
      <c r="F101" s="21" t="s">
        <v>599</v>
      </c>
      <c r="G101" s="67"/>
      <c r="H101" s="22" t="s">
        <v>605</v>
      </c>
      <c r="I101" s="70" t="str">
        <f t="shared" si="2"/>
        <v>N/A</v>
      </c>
    </row>
    <row r="102" spans="1:9" s="68" customFormat="1" ht="31.5" x14ac:dyDescent="0.25">
      <c r="A102" s="64" t="s">
        <v>166</v>
      </c>
      <c r="B102" s="66" t="s">
        <v>604</v>
      </c>
      <c r="C102" s="67"/>
      <c r="D102" s="21" t="s">
        <v>599</v>
      </c>
      <c r="E102" s="65">
        <f>IF(B102="Commercial",'[1]TSS Loading Rates &amp; Lists'!B$9, IF(B102="HDR", '[1]TSS Loading Rates &amp; Lists'!C$9, IF(B102="LDR", '[1]TSS Loading Rates &amp; Lists'!D$9, "Unknown")))</f>
        <v>18</v>
      </c>
      <c r="F102" s="21" t="s">
        <v>599</v>
      </c>
      <c r="G102" s="67"/>
      <c r="H102" s="22" t="s">
        <v>605</v>
      </c>
      <c r="I102" s="70" t="str">
        <f t="shared" si="2"/>
        <v>N/A</v>
      </c>
    </row>
    <row r="103" spans="1:9" s="68" customFormat="1" x14ac:dyDescent="0.25">
      <c r="A103" s="64" t="s">
        <v>319</v>
      </c>
      <c r="B103" s="66" t="s">
        <v>604</v>
      </c>
      <c r="C103" s="67"/>
      <c r="D103" s="21" t="s">
        <v>599</v>
      </c>
      <c r="E103" s="65">
        <f>IF(B103="Commercial",'[1]TSS Loading Rates &amp; Lists'!B$9, IF(B103="HDR", '[1]TSS Loading Rates &amp; Lists'!C$9, IF(B103="LDR", '[1]TSS Loading Rates &amp; Lists'!D$9, "Unknown")))</f>
        <v>18</v>
      </c>
      <c r="F103" s="21" t="s">
        <v>599</v>
      </c>
      <c r="G103" s="67"/>
      <c r="H103" s="22" t="s">
        <v>605</v>
      </c>
      <c r="I103" s="70" t="str">
        <f t="shared" si="2"/>
        <v>N/A</v>
      </c>
    </row>
    <row r="104" spans="1:9" s="68" customFormat="1" ht="31.5" x14ac:dyDescent="0.25">
      <c r="A104" s="64" t="s">
        <v>323</v>
      </c>
      <c r="B104" s="66" t="s">
        <v>604</v>
      </c>
      <c r="C104" s="67"/>
      <c r="D104" s="21" t="s">
        <v>599</v>
      </c>
      <c r="E104" s="65">
        <f>IF(B104="Commercial",'[1]TSS Loading Rates &amp; Lists'!B$9, IF(B104="HDR", '[1]TSS Loading Rates &amp; Lists'!C$9, IF(B104="LDR", '[1]TSS Loading Rates &amp; Lists'!D$9, "Unknown")))</f>
        <v>18</v>
      </c>
      <c r="F104" s="21" t="s">
        <v>599</v>
      </c>
      <c r="G104" s="67"/>
      <c r="H104" s="22" t="s">
        <v>605</v>
      </c>
      <c r="I104" s="70" t="str">
        <f t="shared" si="2"/>
        <v>N/A</v>
      </c>
    </row>
    <row r="105" spans="1:9" x14ac:dyDescent="0.25">
      <c r="A105" s="68"/>
      <c r="B105" s="68"/>
      <c r="C105" s="18"/>
      <c r="D105" s="69"/>
      <c r="E105" s="18"/>
      <c r="F105" s="69"/>
      <c r="G105" s="18"/>
      <c r="H105" s="69"/>
      <c r="I105" s="18"/>
    </row>
    <row r="106" spans="1:9" x14ac:dyDescent="0.25">
      <c r="A106" s="68" t="s">
        <v>609</v>
      </c>
      <c r="B106" s="68"/>
      <c r="C106" s="18"/>
      <c r="D106" s="69"/>
      <c r="E106" s="18"/>
      <c r="F106" s="69"/>
      <c r="G106" s="18"/>
      <c r="H106" s="69"/>
      <c r="I106" s="18"/>
    </row>
    <row r="107" spans="1:9" x14ac:dyDescent="0.25">
      <c r="A107" s="68"/>
      <c r="B107" s="68"/>
      <c r="C107" s="18"/>
      <c r="D107" s="69"/>
      <c r="E107" s="18"/>
      <c r="F107" s="69"/>
      <c r="G107" s="18"/>
      <c r="H107" s="69"/>
      <c r="I107" s="18"/>
    </row>
    <row r="108" spans="1:9" x14ac:dyDescent="0.25">
      <c r="A108" s="24" t="s">
        <v>610</v>
      </c>
      <c r="B108" s="68"/>
      <c r="C108" s="18"/>
      <c r="D108" s="69"/>
      <c r="E108" s="18"/>
      <c r="F108" s="69"/>
      <c r="G108" s="18"/>
      <c r="H108" s="69"/>
      <c r="I108" s="18"/>
    </row>
    <row r="109" spans="1:9" x14ac:dyDescent="0.25">
      <c r="A109" s="68"/>
      <c r="B109" s="68"/>
      <c r="C109" s="18"/>
      <c r="D109" s="69"/>
      <c r="E109" s="18"/>
      <c r="F109" s="69"/>
      <c r="G109" s="18"/>
      <c r="H109" s="69"/>
      <c r="I109" s="18"/>
    </row>
    <row r="110" spans="1:9" x14ac:dyDescent="0.25">
      <c r="A110" s="68"/>
      <c r="B110" s="68"/>
      <c r="C110" s="18"/>
      <c r="D110" s="69"/>
      <c r="E110" s="18"/>
      <c r="F110" s="69"/>
      <c r="G110" s="18"/>
      <c r="H110" s="69"/>
      <c r="I110" s="18"/>
    </row>
    <row r="111" spans="1:9" x14ac:dyDescent="0.25">
      <c r="A111" s="68"/>
      <c r="B111" s="68"/>
      <c r="C111" s="68"/>
      <c r="D111" s="68"/>
      <c r="E111" s="68"/>
      <c r="F111" s="68"/>
      <c r="G111" s="18"/>
      <c r="H111" s="68"/>
      <c r="I111" s="68"/>
    </row>
    <row r="112" spans="1:9" x14ac:dyDescent="0.25">
      <c r="A112" s="68"/>
      <c r="B112" s="68"/>
      <c r="C112" s="68"/>
      <c r="D112" s="68"/>
      <c r="E112" s="68"/>
      <c r="F112" s="68"/>
      <c r="G112" s="18"/>
      <c r="H112" s="68"/>
      <c r="I112" s="68"/>
    </row>
    <row r="113" spans="7:7" x14ac:dyDescent="0.25">
      <c r="G113" s="18"/>
    </row>
    <row r="114" spans="7:7" x14ac:dyDescent="0.25">
      <c r="G114" s="18"/>
    </row>
    <row r="115" spans="7:7" x14ac:dyDescent="0.25">
      <c r="G115" s="18"/>
    </row>
  </sheetData>
  <sheetProtection sheet="1" objects="1" scenarios="1"/>
  <mergeCells count="1">
    <mergeCell ref="A1:L1"/>
  </mergeCells>
  <dataValidations count="1">
    <dataValidation type="list" errorStyle="warning" showInputMessage="1" showErrorMessage="1" errorTitle="Invalid Entry" error="Please select a value from the list." promptTitle="Land Use Category" prompt="Choose the single most prevalent land use category in area draining to project." sqref="B17:B104">
      <formula1>LandUseCat</formula1>
    </dataValidation>
  </dataValidations>
  <pageMargins left="0.7" right="0.7" top="0.75" bottom="0.75" header="0.3" footer="0.3"/>
  <pageSetup paperSize="17" scale="67" fitToHeight="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99"/>
    <pageSetUpPr fitToPage="1"/>
  </sheetPr>
  <dimension ref="A1:W115"/>
  <sheetViews>
    <sheetView view="pageBreakPreview" topLeftCell="A19" zoomScale="90" zoomScaleNormal="100" zoomScaleSheetLayoutView="90" workbookViewId="0">
      <selection activeCell="L58" sqref="L58"/>
    </sheetView>
  </sheetViews>
  <sheetFormatPr defaultColWidth="9.140625" defaultRowHeight="15.75" x14ac:dyDescent="0.25"/>
  <cols>
    <col min="1" max="1" width="26.140625" style="10" customWidth="1"/>
    <col min="2" max="2" width="9.140625" style="10" customWidth="1"/>
    <col min="3" max="3" width="9.140625" style="10"/>
    <col min="4" max="4" width="7" style="10" bestFit="1" customWidth="1"/>
    <col min="5" max="5" width="16.5703125" style="10" bestFit="1" customWidth="1"/>
    <col min="6" max="6" width="12.42578125" style="10" customWidth="1"/>
    <col min="7" max="7" width="10.85546875" style="10" customWidth="1"/>
    <col min="8" max="8" width="9.140625" style="10" customWidth="1"/>
    <col min="9" max="11" width="9.140625" style="10"/>
    <col min="12" max="12" width="15.28515625" style="10" bestFit="1" customWidth="1"/>
    <col min="13" max="16384" width="9.140625" style="10"/>
  </cols>
  <sheetData>
    <row r="1" spans="1:23" ht="27" customHeight="1" x14ac:dyDescent="0.25">
      <c r="A1" s="198" t="s">
        <v>542</v>
      </c>
      <c r="B1" s="198"/>
      <c r="C1" s="198"/>
      <c r="D1" s="198"/>
      <c r="E1" s="198"/>
      <c r="F1" s="198"/>
      <c r="G1" s="198"/>
      <c r="H1" s="198"/>
      <c r="I1" s="198"/>
      <c r="J1" s="198"/>
      <c r="K1" s="198"/>
      <c r="L1" s="198"/>
      <c r="M1" s="68"/>
      <c r="N1" s="68"/>
      <c r="O1" s="68"/>
      <c r="P1" s="68"/>
      <c r="Q1" s="68"/>
      <c r="R1" s="68"/>
      <c r="S1" s="68"/>
      <c r="T1" s="68"/>
      <c r="U1" s="68"/>
      <c r="V1" s="68"/>
      <c r="W1" s="68"/>
    </row>
    <row r="2" spans="1:23" ht="18.75" x14ac:dyDescent="0.3">
      <c r="A2" s="11" t="s">
        <v>611</v>
      </c>
      <c r="B2" s="68"/>
      <c r="C2" s="68"/>
      <c r="D2" s="68"/>
      <c r="E2" s="68"/>
      <c r="F2" s="68"/>
      <c r="G2" s="68"/>
      <c r="H2" s="68"/>
      <c r="I2" s="68"/>
      <c r="J2" s="68"/>
      <c r="K2" s="68"/>
      <c r="L2" s="68"/>
      <c r="M2" s="68"/>
      <c r="N2" s="68"/>
      <c r="O2" s="68"/>
      <c r="P2" s="68"/>
      <c r="Q2" s="68"/>
      <c r="R2" s="68"/>
      <c r="S2" s="68"/>
      <c r="T2" s="68"/>
      <c r="U2" s="68"/>
      <c r="V2" s="68"/>
      <c r="W2" s="68"/>
    </row>
    <row r="3" spans="1:23" x14ac:dyDescent="0.25">
      <c r="A3" s="16"/>
      <c r="B3" s="68"/>
      <c r="C3" s="68"/>
      <c r="D3" s="68"/>
      <c r="E3" s="68"/>
      <c r="F3" s="68"/>
      <c r="G3" s="68"/>
      <c r="H3" s="68"/>
      <c r="I3" s="68"/>
      <c r="J3" s="68"/>
      <c r="K3" s="68"/>
      <c r="L3" s="68"/>
      <c r="M3" s="68"/>
      <c r="N3" s="68"/>
      <c r="O3" s="68"/>
      <c r="P3" s="68"/>
      <c r="Q3" s="68"/>
      <c r="R3" s="68"/>
      <c r="S3" s="68"/>
      <c r="T3" s="68"/>
      <c r="U3" s="68"/>
      <c r="V3" s="68"/>
      <c r="W3" s="68"/>
    </row>
    <row r="4" spans="1:23" x14ac:dyDescent="0.25">
      <c r="A4" s="68" t="s">
        <v>612</v>
      </c>
      <c r="B4" s="68"/>
      <c r="C4" s="68"/>
      <c r="D4" s="68"/>
      <c r="E4" s="68"/>
      <c r="F4" s="68"/>
      <c r="G4" s="68"/>
      <c r="H4" s="68"/>
      <c r="I4" s="68"/>
      <c r="J4" s="68"/>
      <c r="K4" s="68"/>
      <c r="L4" s="68"/>
      <c r="M4" s="68"/>
      <c r="N4" s="68"/>
      <c r="O4" s="68"/>
      <c r="P4" s="68"/>
      <c r="Q4" s="68"/>
      <c r="R4" s="68"/>
      <c r="S4" s="68"/>
      <c r="T4" s="68"/>
      <c r="U4" s="68"/>
      <c r="V4" s="68"/>
      <c r="W4" s="68"/>
    </row>
    <row r="6" spans="1:23" ht="31.5" customHeight="1" x14ac:dyDescent="0.25">
      <c r="A6" s="190" t="s">
        <v>613</v>
      </c>
      <c r="B6" s="190"/>
      <c r="C6" s="190"/>
      <c r="D6" s="190"/>
      <c r="E6" s="190"/>
      <c r="F6" s="190"/>
      <c r="G6" s="190"/>
      <c r="H6" s="190"/>
      <c r="I6" s="190"/>
      <c r="J6" s="190"/>
      <c r="K6" s="190"/>
      <c r="L6" s="190"/>
      <c r="M6" s="68"/>
      <c r="N6" s="68"/>
      <c r="O6" s="68"/>
      <c r="P6" s="68"/>
      <c r="Q6" s="68"/>
      <c r="R6" s="68"/>
      <c r="S6" s="68"/>
      <c r="T6" s="68"/>
      <c r="U6" s="68"/>
      <c r="V6" s="68"/>
      <c r="W6" s="68"/>
    </row>
    <row r="7" spans="1:23" ht="31.5" customHeight="1" x14ac:dyDescent="0.25">
      <c r="A7" s="190" t="s">
        <v>614</v>
      </c>
      <c r="B7" s="190"/>
      <c r="C7" s="190"/>
      <c r="D7" s="190"/>
      <c r="E7" s="190"/>
      <c r="F7" s="190"/>
      <c r="G7" s="190"/>
      <c r="H7" s="190"/>
      <c r="I7" s="190"/>
      <c r="J7" s="190"/>
      <c r="K7" s="190"/>
      <c r="L7" s="190"/>
      <c r="M7" s="68"/>
      <c r="N7" s="68"/>
      <c r="O7" s="68"/>
      <c r="P7" s="68"/>
      <c r="Q7" s="68"/>
      <c r="R7" s="68"/>
      <c r="S7" s="68"/>
      <c r="T7" s="68"/>
      <c r="U7" s="68"/>
      <c r="V7" s="68"/>
      <c r="W7" s="68"/>
    </row>
    <row r="8" spans="1:23" x14ac:dyDescent="0.25">
      <c r="A8" s="189" t="s">
        <v>615</v>
      </c>
      <c r="B8" s="68"/>
      <c r="C8" s="68"/>
      <c r="D8" s="68"/>
      <c r="E8" s="68"/>
      <c r="F8" s="68"/>
      <c r="G8" s="68"/>
      <c r="H8" s="68"/>
      <c r="I8" s="68"/>
      <c r="J8" s="68"/>
      <c r="K8" s="68"/>
      <c r="L8" s="68"/>
      <c r="M8" s="68"/>
      <c r="N8" s="68"/>
      <c r="O8" s="68"/>
      <c r="P8" s="68"/>
      <c r="Q8" s="68"/>
      <c r="R8" s="68"/>
      <c r="S8" s="68"/>
      <c r="T8" s="68"/>
      <c r="U8" s="68"/>
      <c r="V8" s="68"/>
      <c r="W8" s="68"/>
    </row>
    <row r="9" spans="1:23" x14ac:dyDescent="0.25">
      <c r="A9" s="199" t="s">
        <v>616</v>
      </c>
      <c r="B9" s="199"/>
      <c r="C9" s="199"/>
      <c r="D9" s="199"/>
      <c r="E9" s="199"/>
      <c r="F9" s="199"/>
      <c r="G9" s="199"/>
      <c r="H9" s="199"/>
      <c r="I9" s="199"/>
      <c r="J9" s="199"/>
      <c r="K9" s="199"/>
      <c r="L9" s="199"/>
      <c r="M9" s="199"/>
      <c r="N9" s="199"/>
      <c r="O9" s="68"/>
      <c r="P9" s="68"/>
      <c r="Q9" s="68"/>
      <c r="R9" s="68"/>
      <c r="S9" s="68"/>
      <c r="T9" s="68"/>
      <c r="U9" s="68"/>
      <c r="V9" s="68"/>
      <c r="W9" s="68"/>
    </row>
    <row r="10" spans="1:23" x14ac:dyDescent="0.25">
      <c r="A10" s="189" t="s">
        <v>617</v>
      </c>
      <c r="B10" s="68"/>
      <c r="C10" s="68"/>
      <c r="D10" s="68"/>
      <c r="E10" s="68"/>
      <c r="F10" s="68"/>
      <c r="G10" s="68"/>
      <c r="H10" s="68"/>
      <c r="I10" s="68"/>
      <c r="J10" s="68"/>
      <c r="K10" s="68"/>
      <c r="L10" s="68"/>
      <c r="M10" s="68"/>
      <c r="N10" s="68"/>
      <c r="O10" s="68"/>
      <c r="P10" s="68"/>
      <c r="Q10" s="68"/>
      <c r="R10" s="68"/>
      <c r="S10" s="68"/>
      <c r="T10" s="68"/>
      <c r="U10" s="68"/>
      <c r="V10" s="68"/>
      <c r="W10" s="68"/>
    </row>
    <row r="12" spans="1:23" x14ac:dyDescent="0.25">
      <c r="A12" s="25" t="s">
        <v>618</v>
      </c>
      <c r="B12" s="68"/>
      <c r="C12" s="68"/>
      <c r="D12" s="68"/>
      <c r="E12" s="68"/>
      <c r="F12" s="68"/>
      <c r="G12" s="68"/>
      <c r="H12" s="68"/>
      <c r="I12" s="68"/>
      <c r="J12" s="68"/>
      <c r="K12" s="68"/>
      <c r="L12" s="68"/>
      <c r="M12" s="68"/>
      <c r="N12" s="68"/>
      <c r="O12" s="68"/>
      <c r="P12" s="68"/>
      <c r="Q12" s="68"/>
      <c r="R12" s="68"/>
      <c r="S12" s="68"/>
      <c r="T12" s="68"/>
      <c r="U12" s="68"/>
      <c r="V12" s="68"/>
      <c r="W12" s="68"/>
    </row>
    <row r="13" spans="1:23" x14ac:dyDescent="0.25">
      <c r="A13" s="68" t="s">
        <v>619</v>
      </c>
      <c r="B13" s="68"/>
      <c r="C13" s="68"/>
      <c r="D13" s="68"/>
      <c r="E13" s="68"/>
      <c r="F13" s="68"/>
      <c r="G13" s="68"/>
      <c r="H13" s="68"/>
      <c r="I13" s="68"/>
      <c r="J13" s="68"/>
      <c r="K13" s="68"/>
      <c r="L13" s="68"/>
      <c r="M13" s="68"/>
      <c r="N13" s="68"/>
      <c r="O13" s="68"/>
      <c r="P13" s="68"/>
      <c r="Q13" s="68"/>
      <c r="R13" s="68"/>
      <c r="S13" s="68"/>
      <c r="T13" s="68"/>
      <c r="U13" s="68"/>
      <c r="V13" s="68"/>
      <c r="W13" s="68"/>
    </row>
    <row r="14" spans="1:23" ht="30.75" customHeight="1" x14ac:dyDescent="0.25">
      <c r="A14" s="190" t="s">
        <v>620</v>
      </c>
      <c r="B14" s="190"/>
      <c r="C14" s="190"/>
      <c r="D14" s="190"/>
      <c r="E14" s="190"/>
      <c r="F14" s="190"/>
      <c r="G14" s="190"/>
      <c r="H14" s="190"/>
      <c r="I14" s="190"/>
      <c r="J14" s="190"/>
      <c r="K14" s="190"/>
      <c r="L14" s="190"/>
      <c r="M14" s="68"/>
      <c r="N14" s="68"/>
      <c r="O14" s="68"/>
      <c r="P14" s="68"/>
      <c r="Q14" s="68"/>
      <c r="R14" s="68"/>
      <c r="S14" s="68"/>
      <c r="T14" s="68"/>
      <c r="U14" s="68"/>
      <c r="V14" s="68"/>
      <c r="W14" s="68"/>
    </row>
    <row r="15" spans="1:23" ht="69" customHeight="1" x14ac:dyDescent="0.25">
      <c r="A15" s="190" t="s">
        <v>621</v>
      </c>
      <c r="B15" s="190"/>
      <c r="C15" s="190"/>
      <c r="D15" s="190"/>
      <c r="E15" s="190"/>
      <c r="F15" s="190"/>
      <c r="G15" s="190"/>
      <c r="H15" s="190"/>
      <c r="I15" s="190"/>
      <c r="J15" s="190"/>
      <c r="K15" s="190"/>
      <c r="L15" s="190"/>
      <c r="M15" s="26"/>
      <c r="N15" s="26"/>
      <c r="O15" s="26"/>
      <c r="P15" s="26"/>
      <c r="Q15" s="26"/>
      <c r="R15" s="26"/>
      <c r="S15" s="26"/>
      <c r="T15" s="26"/>
      <c r="U15" s="26"/>
      <c r="V15" s="26"/>
      <c r="W15" s="26"/>
    </row>
    <row r="16" spans="1:23" x14ac:dyDescent="0.25">
      <c r="A16" s="189" t="s">
        <v>622</v>
      </c>
      <c r="B16" s="68"/>
      <c r="C16" s="68"/>
      <c r="D16" s="68"/>
      <c r="E16" s="68"/>
      <c r="F16" s="68"/>
      <c r="G16" s="68"/>
      <c r="H16" s="68"/>
      <c r="I16" s="68"/>
      <c r="J16" s="68"/>
      <c r="K16" s="68"/>
      <c r="L16" s="68"/>
      <c r="M16" s="68"/>
      <c r="N16" s="68"/>
      <c r="O16" s="68"/>
      <c r="P16" s="68"/>
      <c r="Q16" s="68"/>
      <c r="R16" s="68"/>
      <c r="S16" s="68"/>
      <c r="T16" s="68"/>
      <c r="U16" s="68"/>
      <c r="V16" s="68"/>
      <c r="W16" s="68"/>
    </row>
    <row r="17" spans="1:12" x14ac:dyDescent="0.25">
      <c r="A17" s="189" t="s">
        <v>623</v>
      </c>
      <c r="B17" s="68"/>
      <c r="C17" s="68"/>
      <c r="D17" s="68"/>
      <c r="E17" s="68"/>
      <c r="F17" s="68"/>
      <c r="G17" s="68"/>
      <c r="H17" s="68"/>
      <c r="I17" s="68"/>
      <c r="J17" s="68"/>
      <c r="K17" s="68"/>
      <c r="L17" s="68"/>
    </row>
    <row r="18" spans="1:12" ht="31.5" customHeight="1" x14ac:dyDescent="0.25">
      <c r="A18" s="190" t="s">
        <v>624</v>
      </c>
      <c r="B18" s="190"/>
      <c r="C18" s="190"/>
      <c r="D18" s="190"/>
      <c r="E18" s="190"/>
      <c r="F18" s="190"/>
      <c r="G18" s="190"/>
      <c r="H18" s="190"/>
      <c r="I18" s="190"/>
      <c r="J18" s="190"/>
      <c r="K18" s="190"/>
      <c r="L18" s="190"/>
    </row>
    <row r="20" spans="1:12" x14ac:dyDescent="0.25">
      <c r="A20" s="203" t="s">
        <v>625</v>
      </c>
      <c r="B20" s="203"/>
      <c r="C20" s="203"/>
      <c r="D20" s="203"/>
      <c r="E20" s="203"/>
      <c r="F20" s="203"/>
      <c r="G20" s="203"/>
      <c r="H20" s="203"/>
      <c r="I20" s="200" t="s">
        <v>626</v>
      </c>
      <c r="J20" s="200">
        <v>100</v>
      </c>
      <c r="K20" s="200" t="s">
        <v>602</v>
      </c>
      <c r="L20" s="200" t="s">
        <v>627</v>
      </c>
    </row>
    <row r="21" spans="1:12" ht="31.5" customHeight="1" x14ac:dyDescent="0.25">
      <c r="A21" s="202" t="s">
        <v>628</v>
      </c>
      <c r="B21" s="202"/>
      <c r="C21" s="202"/>
      <c r="D21" s="202"/>
      <c r="E21" s="202"/>
      <c r="F21" s="202"/>
      <c r="G21" s="202"/>
      <c r="H21" s="202"/>
      <c r="I21" s="200"/>
      <c r="J21" s="200"/>
      <c r="K21" s="200"/>
      <c r="L21" s="200"/>
    </row>
    <row r="23" spans="1:12" ht="63" x14ac:dyDescent="0.25">
      <c r="A23" s="85" t="s">
        <v>596</v>
      </c>
      <c r="B23" s="86"/>
      <c r="C23" s="87"/>
      <c r="D23" s="27" t="s">
        <v>629</v>
      </c>
      <c r="E23" s="28" t="s">
        <v>630</v>
      </c>
      <c r="F23" s="28" t="s">
        <v>631</v>
      </c>
      <c r="G23" s="29" t="s">
        <v>627</v>
      </c>
      <c r="H23" s="68"/>
      <c r="I23" s="68"/>
      <c r="J23" s="68"/>
      <c r="K23" s="68"/>
      <c r="L23" s="68"/>
    </row>
    <row r="24" spans="1:12" x14ac:dyDescent="0.25">
      <c r="A24" s="80" t="s">
        <v>148</v>
      </c>
      <c r="B24" s="81"/>
      <c r="C24" s="82"/>
      <c r="D24" s="90">
        <v>1</v>
      </c>
      <c r="E24" s="72">
        <f>9744/0.1334</f>
        <v>73043.478260869568</v>
      </c>
      <c r="F24" s="72">
        <f>9744/0.1334</f>
        <v>73043.478260869568</v>
      </c>
      <c r="G24" s="88">
        <f>IF(D24=0, "N/A", IF(D24=1, E24/F24*100, IF(D24="2a", 100, IF(D24="2b", 100, IF(D24="2c", E24/F24*100)))))</f>
        <v>100</v>
      </c>
      <c r="H24" s="68"/>
      <c r="I24" s="68"/>
      <c r="J24" s="68"/>
      <c r="K24" s="68"/>
      <c r="L24" s="68"/>
    </row>
    <row r="25" spans="1:12" x14ac:dyDescent="0.25">
      <c r="A25" s="80" t="s">
        <v>130</v>
      </c>
      <c r="B25" s="81"/>
      <c r="C25" s="82"/>
      <c r="D25" s="90">
        <v>1</v>
      </c>
      <c r="E25" s="72">
        <f>370260/0.1334</f>
        <v>2775562.2188905547</v>
      </c>
      <c r="F25" s="72">
        <f>2090880/0.1334</f>
        <v>15673763.118440781</v>
      </c>
      <c r="G25" s="88">
        <f>IF(D25=0, "N/A", IF(D25=1, E25/F25*100, IF(D25="2a", 100, IF(D25="2b", 100, IF(D25="2c", E25/F25*100)))))</f>
        <v>17.708333333333332</v>
      </c>
      <c r="H25" s="68"/>
      <c r="I25" s="68"/>
      <c r="J25" s="68"/>
      <c r="K25" s="68"/>
      <c r="L25" s="68"/>
    </row>
    <row r="26" spans="1:12" x14ac:dyDescent="0.25">
      <c r="A26" s="80" t="s">
        <v>135</v>
      </c>
      <c r="B26" s="81"/>
      <c r="C26" s="82"/>
      <c r="D26" s="90">
        <v>1</v>
      </c>
      <c r="E26" s="72">
        <f>16499/0.1334</f>
        <v>123680.65967016493</v>
      </c>
      <c r="F26" s="72">
        <f>16499/0.1334</f>
        <v>123680.65967016493</v>
      </c>
      <c r="G26" s="88">
        <f>IF(D26=0, "N/A", IF(D26=1, E26/F26*100, IF(D26="2a", 100, IF(D26="2b", 100, IF(D26="2c", E26/F26*100)))))</f>
        <v>100</v>
      </c>
      <c r="H26" s="68"/>
      <c r="I26" s="68"/>
      <c r="J26" s="68"/>
      <c r="K26" s="68"/>
      <c r="L26" s="68"/>
    </row>
    <row r="27" spans="1:12" x14ac:dyDescent="0.25">
      <c r="A27" s="80" t="s">
        <v>570</v>
      </c>
      <c r="B27" s="81"/>
      <c r="C27" s="82"/>
      <c r="D27" s="90"/>
      <c r="E27" s="72"/>
      <c r="F27" s="72"/>
      <c r="G27" s="88" t="str">
        <f>IF(D27=0, "N/A", IF(D27=1, E27/F27*100, IF(D27="2a", 100, IF(D27="2b", 100, IF(D27="2c", E27/F27*100)))))</f>
        <v>N/A</v>
      </c>
      <c r="H27" s="68"/>
      <c r="I27" s="68"/>
      <c r="J27" s="68"/>
      <c r="K27" s="68"/>
      <c r="L27" s="68"/>
    </row>
    <row r="28" spans="1:12" x14ac:dyDescent="0.25">
      <c r="A28" s="80" t="s">
        <v>69</v>
      </c>
      <c r="B28" s="81"/>
      <c r="C28" s="82"/>
      <c r="D28" s="90"/>
      <c r="E28" s="72"/>
      <c r="F28" s="72"/>
      <c r="G28" s="88" t="str">
        <f t="shared" ref="G28:G91" si="0">IF(D28=0, "N/A", IF(D28=1, E28/F28*100, IF(D28="2a", 100, IF(D28="2b", 100, IF(D28="2c", E28/F28*100)))))</f>
        <v>N/A</v>
      </c>
      <c r="H28" s="68"/>
      <c r="I28" s="68"/>
      <c r="J28" s="68"/>
      <c r="K28" s="68"/>
      <c r="L28" s="68"/>
    </row>
    <row r="29" spans="1:12" s="68" customFormat="1" x14ac:dyDescent="0.25">
      <c r="A29" s="80" t="s">
        <v>354</v>
      </c>
      <c r="B29" s="81"/>
      <c r="C29" s="82"/>
      <c r="D29" s="91"/>
      <c r="E29" s="54"/>
      <c r="F29" s="54"/>
      <c r="G29" s="88" t="str">
        <f t="shared" si="0"/>
        <v>N/A</v>
      </c>
    </row>
    <row r="30" spans="1:12" s="68" customFormat="1" x14ac:dyDescent="0.25">
      <c r="A30" s="80" t="s">
        <v>358</v>
      </c>
      <c r="B30" s="81"/>
      <c r="C30" s="82"/>
      <c r="D30" s="91"/>
      <c r="E30" s="54"/>
      <c r="F30" s="54"/>
      <c r="G30" s="88" t="str">
        <f t="shared" si="0"/>
        <v>N/A</v>
      </c>
    </row>
    <row r="31" spans="1:12" s="68" customFormat="1" x14ac:dyDescent="0.25">
      <c r="A31" s="80" t="s">
        <v>571</v>
      </c>
      <c r="B31" s="81"/>
      <c r="C31" s="82"/>
      <c r="D31" s="91"/>
      <c r="E31" s="54"/>
      <c r="F31" s="54"/>
      <c r="G31" s="88" t="str">
        <f t="shared" si="0"/>
        <v>N/A</v>
      </c>
    </row>
    <row r="32" spans="1:12" s="68" customFormat="1" x14ac:dyDescent="0.25">
      <c r="A32" s="80" t="s">
        <v>177</v>
      </c>
      <c r="B32" s="81"/>
      <c r="C32" s="82"/>
      <c r="D32" s="91"/>
      <c r="E32" s="54"/>
      <c r="F32" s="54"/>
      <c r="G32" s="88" t="str">
        <f t="shared" si="0"/>
        <v>N/A</v>
      </c>
    </row>
    <row r="33" spans="1:7" s="68" customFormat="1" x14ac:dyDescent="0.25">
      <c r="A33" s="80" t="s">
        <v>183</v>
      </c>
      <c r="B33" s="81"/>
      <c r="C33" s="82"/>
      <c r="D33" s="91"/>
      <c r="E33" s="54"/>
      <c r="F33" s="54"/>
      <c r="G33" s="88" t="str">
        <f t="shared" si="0"/>
        <v>N/A</v>
      </c>
    </row>
    <row r="34" spans="1:7" s="68" customFormat="1" x14ac:dyDescent="0.25">
      <c r="A34" s="80" t="s">
        <v>36</v>
      </c>
      <c r="B34" s="81"/>
      <c r="C34" s="82"/>
      <c r="D34" s="91"/>
      <c r="E34" s="54"/>
      <c r="F34" s="54"/>
      <c r="G34" s="88" t="str">
        <f t="shared" si="0"/>
        <v>N/A</v>
      </c>
    </row>
    <row r="35" spans="1:7" x14ac:dyDescent="0.25">
      <c r="A35" s="80" t="s">
        <v>75</v>
      </c>
      <c r="B35" s="81"/>
      <c r="C35" s="82"/>
      <c r="D35" s="91"/>
      <c r="E35" s="76"/>
      <c r="F35" s="55"/>
      <c r="G35" s="88" t="str">
        <f t="shared" si="0"/>
        <v>N/A</v>
      </c>
    </row>
    <row r="36" spans="1:7" x14ac:dyDescent="0.25">
      <c r="A36" s="80" t="s">
        <v>188</v>
      </c>
      <c r="B36" s="81"/>
      <c r="C36" s="82"/>
      <c r="D36" s="91"/>
      <c r="E36" s="76"/>
      <c r="F36" s="55"/>
      <c r="G36" s="88" t="str">
        <f t="shared" si="0"/>
        <v>N/A</v>
      </c>
    </row>
    <row r="37" spans="1:7" x14ac:dyDescent="0.25">
      <c r="A37" s="80" t="s">
        <v>218</v>
      </c>
      <c r="B37" s="81"/>
      <c r="C37" s="82"/>
      <c r="D37" s="91"/>
      <c r="E37" s="76"/>
      <c r="F37" s="55"/>
      <c r="G37" s="88" t="str">
        <f t="shared" si="0"/>
        <v>N/A</v>
      </c>
    </row>
    <row r="38" spans="1:7" x14ac:dyDescent="0.25">
      <c r="A38" s="80" t="s">
        <v>223</v>
      </c>
      <c r="B38" s="81"/>
      <c r="C38" s="82"/>
      <c r="D38" s="91"/>
      <c r="E38" s="76"/>
      <c r="F38" s="55"/>
      <c r="G38" s="88" t="str">
        <f t="shared" si="0"/>
        <v>N/A</v>
      </c>
    </row>
    <row r="39" spans="1:7" x14ac:dyDescent="0.25">
      <c r="A39" s="80" t="s">
        <v>228</v>
      </c>
      <c r="B39" s="81"/>
      <c r="C39" s="82"/>
      <c r="D39" s="91"/>
      <c r="E39" s="76"/>
      <c r="F39" s="55"/>
      <c r="G39" s="88" t="str">
        <f t="shared" si="0"/>
        <v>N/A</v>
      </c>
    </row>
    <row r="40" spans="1:7" x14ac:dyDescent="0.25">
      <c r="A40" s="80" t="s">
        <v>234</v>
      </c>
      <c r="B40" s="81"/>
      <c r="C40" s="82"/>
      <c r="D40" s="91"/>
      <c r="E40" s="76"/>
      <c r="F40" s="55"/>
      <c r="G40" s="88" t="str">
        <f t="shared" si="0"/>
        <v>N/A</v>
      </c>
    </row>
    <row r="41" spans="1:7" x14ac:dyDescent="0.25">
      <c r="A41" s="80" t="s">
        <v>193</v>
      </c>
      <c r="B41" s="81"/>
      <c r="C41" s="82"/>
      <c r="D41" s="91"/>
      <c r="E41" s="76"/>
      <c r="F41" s="55"/>
      <c r="G41" s="88" t="str">
        <f t="shared" si="0"/>
        <v>N/A</v>
      </c>
    </row>
    <row r="42" spans="1:7" x14ac:dyDescent="0.25">
      <c r="A42" s="80" t="s">
        <v>239</v>
      </c>
      <c r="B42" s="81"/>
      <c r="C42" s="82"/>
      <c r="D42" s="91"/>
      <c r="E42" s="76"/>
      <c r="F42" s="55"/>
      <c r="G42" s="88" t="str">
        <f t="shared" si="0"/>
        <v>N/A</v>
      </c>
    </row>
    <row r="43" spans="1:7" x14ac:dyDescent="0.25">
      <c r="A43" s="80" t="s">
        <v>197</v>
      </c>
      <c r="B43" s="81"/>
      <c r="C43" s="82"/>
      <c r="D43" s="91"/>
      <c r="E43" s="76"/>
      <c r="F43" s="55"/>
      <c r="G43" s="88" t="str">
        <f t="shared" si="0"/>
        <v>N/A</v>
      </c>
    </row>
    <row r="44" spans="1:7" x14ac:dyDescent="0.25">
      <c r="A44" s="80" t="s">
        <v>202</v>
      </c>
      <c r="B44" s="81"/>
      <c r="C44" s="82"/>
      <c r="D44" s="91"/>
      <c r="E44" s="76"/>
      <c r="F44" s="55"/>
      <c r="G44" s="88" t="str">
        <f t="shared" si="0"/>
        <v>N/A</v>
      </c>
    </row>
    <row r="45" spans="1:7" x14ac:dyDescent="0.25">
      <c r="A45" s="80" t="s">
        <v>207</v>
      </c>
      <c r="B45" s="81"/>
      <c r="C45" s="82"/>
      <c r="D45" s="91"/>
      <c r="E45" s="76"/>
      <c r="F45" s="55"/>
      <c r="G45" s="88" t="str">
        <f t="shared" si="0"/>
        <v>N/A</v>
      </c>
    </row>
    <row r="46" spans="1:7" x14ac:dyDescent="0.25">
      <c r="A46" s="80" t="s">
        <v>242</v>
      </c>
      <c r="B46" s="81"/>
      <c r="C46" s="82"/>
      <c r="D46" s="91"/>
      <c r="E46" s="76"/>
      <c r="F46" s="55"/>
      <c r="G46" s="88" t="str">
        <f t="shared" si="0"/>
        <v>N/A</v>
      </c>
    </row>
    <row r="47" spans="1:7" x14ac:dyDescent="0.25">
      <c r="A47" s="80" t="s">
        <v>245</v>
      </c>
      <c r="B47" s="81"/>
      <c r="C47" s="82"/>
      <c r="D47" s="91"/>
      <c r="E47" s="76"/>
      <c r="F47" s="55"/>
      <c r="G47" s="88" t="str">
        <f t="shared" si="0"/>
        <v>N/A</v>
      </c>
    </row>
    <row r="48" spans="1:7" x14ac:dyDescent="0.25">
      <c r="A48" s="80" t="s">
        <v>572</v>
      </c>
      <c r="B48" s="81"/>
      <c r="C48" s="82"/>
      <c r="D48" s="91"/>
      <c r="E48" s="76"/>
      <c r="F48" s="55"/>
      <c r="G48" s="88" t="str">
        <f t="shared" si="0"/>
        <v>N/A</v>
      </c>
    </row>
    <row r="49" spans="1:7" x14ac:dyDescent="0.25">
      <c r="A49" s="80" t="s">
        <v>573</v>
      </c>
      <c r="B49" s="81"/>
      <c r="C49" s="82"/>
      <c r="D49" s="91" t="s">
        <v>632</v>
      </c>
      <c r="E49" s="76"/>
      <c r="F49" s="55"/>
      <c r="G49" s="88">
        <f>IF(D49=0, "N/A", IF(D49=1, E49/F49*100, IF(D49="2a", 100, IF(D49="2b", 100, IF(D49="2c", E49/F49*100)))))</f>
        <v>100</v>
      </c>
    </row>
    <row r="50" spans="1:7" x14ac:dyDescent="0.25">
      <c r="A50" s="80" t="s">
        <v>574</v>
      </c>
      <c r="B50" s="81"/>
      <c r="C50" s="82"/>
      <c r="D50" s="91"/>
      <c r="E50" s="76"/>
      <c r="F50" s="55"/>
      <c r="G50" s="88" t="str">
        <f t="shared" si="0"/>
        <v>N/A</v>
      </c>
    </row>
    <row r="51" spans="1:7" x14ac:dyDescent="0.25">
      <c r="A51" s="80" t="s">
        <v>140</v>
      </c>
      <c r="B51" s="81"/>
      <c r="C51" s="82"/>
      <c r="D51" s="91" t="s">
        <v>632</v>
      </c>
      <c r="E51" s="76"/>
      <c r="F51" s="55"/>
      <c r="G51" s="88">
        <f t="shared" si="0"/>
        <v>100</v>
      </c>
    </row>
    <row r="52" spans="1:7" x14ac:dyDescent="0.25">
      <c r="A52" s="80" t="s">
        <v>364</v>
      </c>
      <c r="B52" s="81"/>
      <c r="C52" s="82"/>
      <c r="D52" s="91" t="s">
        <v>632</v>
      </c>
      <c r="E52" s="76"/>
      <c r="F52" s="55"/>
      <c r="G52" s="88">
        <f t="shared" si="0"/>
        <v>100</v>
      </c>
    </row>
    <row r="53" spans="1:7" x14ac:dyDescent="0.25">
      <c r="A53" s="80" t="s">
        <v>575</v>
      </c>
      <c r="B53" s="81"/>
      <c r="C53" s="82"/>
      <c r="D53" s="91"/>
      <c r="E53" s="76"/>
      <c r="F53" s="55"/>
      <c r="G53" s="88" t="str">
        <f t="shared" si="0"/>
        <v>N/A</v>
      </c>
    </row>
    <row r="54" spans="1:7" x14ac:dyDescent="0.25">
      <c r="A54" s="80" t="s">
        <v>576</v>
      </c>
      <c r="B54" s="81"/>
      <c r="C54" s="82"/>
      <c r="D54" s="91"/>
      <c r="E54" s="76"/>
      <c r="F54" s="55"/>
      <c r="G54" s="88" t="str">
        <f t="shared" si="0"/>
        <v>N/A</v>
      </c>
    </row>
    <row r="55" spans="1:7" x14ac:dyDescent="0.25">
      <c r="A55" s="80" t="s">
        <v>577</v>
      </c>
      <c r="B55" s="81"/>
      <c r="C55" s="82"/>
      <c r="D55" s="91" t="s">
        <v>633</v>
      </c>
      <c r="E55" s="76"/>
      <c r="F55" s="55"/>
      <c r="G55" s="88">
        <f t="shared" si="0"/>
        <v>100</v>
      </c>
    </row>
    <row r="56" spans="1:7" x14ac:dyDescent="0.25">
      <c r="A56" s="80" t="s">
        <v>578</v>
      </c>
      <c r="B56" s="81"/>
      <c r="C56" s="82"/>
      <c r="D56" s="91"/>
      <c r="E56" s="76"/>
      <c r="F56" s="55"/>
      <c r="G56" s="88" t="str">
        <f t="shared" si="0"/>
        <v>N/A</v>
      </c>
    </row>
    <row r="57" spans="1:7" x14ac:dyDescent="0.25">
      <c r="A57" s="80" t="s">
        <v>579</v>
      </c>
      <c r="B57" s="81"/>
      <c r="C57" s="82"/>
      <c r="D57" s="91"/>
      <c r="E57" s="76"/>
      <c r="F57" s="55"/>
      <c r="G57" s="88" t="str">
        <f t="shared" si="0"/>
        <v>N/A</v>
      </c>
    </row>
    <row r="58" spans="1:7" x14ac:dyDescent="0.25">
      <c r="A58" s="80" t="s">
        <v>98</v>
      </c>
      <c r="B58" s="81"/>
      <c r="C58" s="82"/>
      <c r="D58" s="91" t="s">
        <v>632</v>
      </c>
      <c r="E58" s="76"/>
      <c r="F58" s="55"/>
      <c r="G58" s="88">
        <f t="shared" si="0"/>
        <v>100</v>
      </c>
    </row>
    <row r="59" spans="1:7" x14ac:dyDescent="0.25">
      <c r="A59" s="80" t="s">
        <v>580</v>
      </c>
      <c r="B59" s="81"/>
      <c r="C59" s="82"/>
      <c r="D59" s="91"/>
      <c r="E59" s="76"/>
      <c r="F59" s="55"/>
      <c r="G59" s="88" t="str">
        <f t="shared" si="0"/>
        <v>N/A</v>
      </c>
    </row>
    <row r="60" spans="1:7" x14ac:dyDescent="0.25">
      <c r="A60" s="80" t="s">
        <v>345</v>
      </c>
      <c r="B60" s="81"/>
      <c r="C60" s="82"/>
      <c r="D60" s="90"/>
      <c r="E60" s="55"/>
      <c r="F60" s="55"/>
      <c r="G60" s="88" t="str">
        <f t="shared" si="0"/>
        <v>N/A</v>
      </c>
    </row>
    <row r="61" spans="1:7" x14ac:dyDescent="0.25">
      <c r="A61" s="80" t="s">
        <v>210</v>
      </c>
      <c r="B61" s="81"/>
      <c r="C61" s="82"/>
      <c r="D61" s="90"/>
      <c r="E61" s="55"/>
      <c r="F61" s="55"/>
      <c r="G61" s="88" t="str">
        <f t="shared" si="0"/>
        <v>N/A</v>
      </c>
    </row>
    <row r="62" spans="1:7" x14ac:dyDescent="0.25">
      <c r="A62" s="80" t="s">
        <v>581</v>
      </c>
      <c r="B62" s="81"/>
      <c r="C62" s="82"/>
      <c r="D62" s="90"/>
      <c r="E62" s="55"/>
      <c r="F62" s="55"/>
      <c r="G62" s="88" t="str">
        <f t="shared" si="0"/>
        <v>N/A</v>
      </c>
    </row>
    <row r="63" spans="1:7" x14ac:dyDescent="0.25">
      <c r="A63" s="80" t="s">
        <v>582</v>
      </c>
      <c r="B63" s="81"/>
      <c r="C63" s="82"/>
      <c r="D63" s="91"/>
      <c r="E63" s="55"/>
      <c r="F63" s="55"/>
      <c r="G63" s="88" t="str">
        <f t="shared" si="0"/>
        <v>N/A</v>
      </c>
    </row>
    <row r="64" spans="1:7" x14ac:dyDescent="0.25">
      <c r="A64" s="80" t="s">
        <v>583</v>
      </c>
      <c r="B64" s="81"/>
      <c r="C64" s="82"/>
      <c r="D64" s="91" t="s">
        <v>632</v>
      </c>
      <c r="E64" s="55"/>
      <c r="F64" s="55"/>
      <c r="G64" s="88">
        <f t="shared" si="0"/>
        <v>100</v>
      </c>
    </row>
    <row r="65" spans="1:7" x14ac:dyDescent="0.25">
      <c r="A65" s="80" t="s">
        <v>584</v>
      </c>
      <c r="B65" s="81"/>
      <c r="C65" s="82"/>
      <c r="D65" s="91" t="s">
        <v>632</v>
      </c>
      <c r="E65" s="55"/>
      <c r="F65" s="55"/>
      <c r="G65" s="88">
        <f t="shared" si="0"/>
        <v>100</v>
      </c>
    </row>
    <row r="66" spans="1:7" x14ac:dyDescent="0.25">
      <c r="A66" s="80" t="s">
        <v>585</v>
      </c>
      <c r="B66" s="81"/>
      <c r="C66" s="82"/>
      <c r="D66" s="91"/>
      <c r="E66" s="55"/>
      <c r="F66" s="55"/>
      <c r="G66" s="88" t="str">
        <f t="shared" si="0"/>
        <v>N/A</v>
      </c>
    </row>
    <row r="67" spans="1:7" x14ac:dyDescent="0.25">
      <c r="A67" s="80" t="s">
        <v>46</v>
      </c>
      <c r="B67" s="81"/>
      <c r="C67" s="82"/>
      <c r="D67" s="91" t="s">
        <v>632</v>
      </c>
      <c r="E67" s="55"/>
      <c r="F67" s="55"/>
      <c r="G67" s="88">
        <f t="shared" si="0"/>
        <v>100</v>
      </c>
    </row>
    <row r="68" spans="1:7" x14ac:dyDescent="0.25">
      <c r="A68" s="80" t="s">
        <v>111</v>
      </c>
      <c r="B68" s="81"/>
      <c r="C68" s="82"/>
      <c r="D68" s="91"/>
      <c r="E68" s="55"/>
      <c r="F68" s="55"/>
      <c r="G68" s="88" t="str">
        <f t="shared" si="0"/>
        <v>N/A</v>
      </c>
    </row>
    <row r="69" spans="1:7" x14ac:dyDescent="0.25">
      <c r="A69" s="80" t="s">
        <v>116</v>
      </c>
      <c r="B69" s="81"/>
      <c r="C69" s="82"/>
      <c r="D69" s="91"/>
      <c r="E69" s="55"/>
      <c r="F69" s="55"/>
      <c r="G69" s="88" t="str">
        <f t="shared" si="0"/>
        <v>N/A</v>
      </c>
    </row>
    <row r="70" spans="1:7" x14ac:dyDescent="0.25">
      <c r="A70" s="80" t="s">
        <v>380</v>
      </c>
      <c r="B70" s="81"/>
      <c r="C70" s="82"/>
      <c r="D70" s="91" t="s">
        <v>632</v>
      </c>
      <c r="E70" s="56">
        <v>1500000</v>
      </c>
      <c r="F70" s="56">
        <v>1500000</v>
      </c>
      <c r="G70" s="88">
        <f t="shared" si="0"/>
        <v>100</v>
      </c>
    </row>
    <row r="71" spans="1:7" x14ac:dyDescent="0.25">
      <c r="A71" s="80" t="s">
        <v>386</v>
      </c>
      <c r="B71" s="81"/>
      <c r="C71" s="82"/>
      <c r="D71" s="91" t="s">
        <v>632</v>
      </c>
      <c r="E71" s="56">
        <v>26100</v>
      </c>
      <c r="F71" s="56">
        <v>26100</v>
      </c>
      <c r="G71" s="88">
        <f t="shared" si="0"/>
        <v>100</v>
      </c>
    </row>
    <row r="72" spans="1:7" x14ac:dyDescent="0.25">
      <c r="A72" s="80" t="s">
        <v>389</v>
      </c>
      <c r="B72" s="81"/>
      <c r="C72" s="82"/>
      <c r="D72" s="91" t="s">
        <v>632</v>
      </c>
      <c r="E72" s="56">
        <f>21832+14663</f>
        <v>36495</v>
      </c>
      <c r="F72" s="56">
        <v>36495</v>
      </c>
      <c r="G72" s="88">
        <f t="shared" si="0"/>
        <v>100</v>
      </c>
    </row>
    <row r="73" spans="1:7" x14ac:dyDescent="0.25">
      <c r="A73" s="80" t="s">
        <v>392</v>
      </c>
      <c r="B73" s="81"/>
      <c r="C73" s="82"/>
      <c r="D73" s="91" t="s">
        <v>632</v>
      </c>
      <c r="E73" s="56">
        <v>126234</v>
      </c>
      <c r="F73" s="56">
        <v>126234</v>
      </c>
      <c r="G73" s="88">
        <f t="shared" si="0"/>
        <v>100</v>
      </c>
    </row>
    <row r="74" spans="1:7" x14ac:dyDescent="0.25">
      <c r="A74" s="80" t="s">
        <v>395</v>
      </c>
      <c r="B74" s="83"/>
      <c r="C74" s="84"/>
      <c r="D74" s="91" t="s">
        <v>632</v>
      </c>
      <c r="E74" s="56">
        <v>42000</v>
      </c>
      <c r="F74" s="56">
        <v>42000</v>
      </c>
      <c r="G74" s="88">
        <f t="shared" si="0"/>
        <v>100</v>
      </c>
    </row>
    <row r="75" spans="1:7" x14ac:dyDescent="0.25">
      <c r="A75" s="80" t="s">
        <v>118</v>
      </c>
      <c r="B75" s="81"/>
      <c r="C75" s="82"/>
      <c r="D75" s="91" t="s">
        <v>634</v>
      </c>
      <c r="E75" s="56">
        <v>106820</v>
      </c>
      <c r="F75" s="56">
        <v>106820</v>
      </c>
      <c r="G75" s="88">
        <f t="shared" si="0"/>
        <v>100</v>
      </c>
    </row>
    <row r="76" spans="1:7" x14ac:dyDescent="0.25">
      <c r="A76" s="80" t="s">
        <v>586</v>
      </c>
      <c r="B76" s="81"/>
      <c r="C76" s="82"/>
      <c r="D76" s="91" t="s">
        <v>632</v>
      </c>
      <c r="E76" s="54"/>
      <c r="F76" s="54"/>
      <c r="G76" s="88">
        <f t="shared" si="0"/>
        <v>100</v>
      </c>
    </row>
    <row r="77" spans="1:7" x14ac:dyDescent="0.25">
      <c r="A77" s="80" t="s">
        <v>125</v>
      </c>
      <c r="B77" s="81"/>
      <c r="C77" s="82"/>
      <c r="D77" s="91" t="s">
        <v>634</v>
      </c>
      <c r="E77" s="54">
        <v>57</v>
      </c>
      <c r="F77" s="54"/>
      <c r="G77" s="88" t="s">
        <v>180</v>
      </c>
    </row>
    <row r="78" spans="1:7" x14ac:dyDescent="0.25">
      <c r="A78" s="80" t="s">
        <v>398</v>
      </c>
      <c r="B78" s="81"/>
      <c r="C78" s="82"/>
      <c r="D78" s="91"/>
      <c r="E78" s="71"/>
      <c r="F78" s="71"/>
      <c r="G78" s="88" t="str">
        <f t="shared" si="0"/>
        <v>N/A</v>
      </c>
    </row>
    <row r="79" spans="1:7" x14ac:dyDescent="0.25">
      <c r="A79" s="80" t="s">
        <v>402</v>
      </c>
      <c r="B79" s="81"/>
      <c r="C79" s="82"/>
      <c r="D79" s="91"/>
      <c r="E79" s="71"/>
      <c r="F79" s="71"/>
      <c r="G79" s="88" t="str">
        <f t="shared" si="0"/>
        <v>N/A</v>
      </c>
    </row>
    <row r="80" spans="1:7" x14ac:dyDescent="0.25">
      <c r="A80" s="80" t="s">
        <v>405</v>
      </c>
      <c r="B80" s="81"/>
      <c r="C80" s="82"/>
      <c r="D80" s="91"/>
      <c r="E80" s="71"/>
      <c r="F80" s="71"/>
      <c r="G80" s="88" t="str">
        <f t="shared" si="0"/>
        <v>N/A</v>
      </c>
    </row>
    <row r="81" spans="1:7" x14ac:dyDescent="0.25">
      <c r="A81" s="80" t="s">
        <v>408</v>
      </c>
      <c r="B81" s="81"/>
      <c r="C81" s="82"/>
      <c r="D81" s="91"/>
      <c r="E81" s="71"/>
      <c r="F81" s="71"/>
      <c r="G81" s="88" t="str">
        <f t="shared" si="0"/>
        <v>N/A</v>
      </c>
    </row>
    <row r="82" spans="1:7" x14ac:dyDescent="0.25">
      <c r="A82" s="80" t="s">
        <v>413</v>
      </c>
      <c r="B82" s="81"/>
      <c r="C82" s="82"/>
      <c r="D82" s="91"/>
      <c r="E82" s="72"/>
      <c r="F82" s="72"/>
      <c r="G82" s="88" t="str">
        <f t="shared" si="0"/>
        <v>N/A</v>
      </c>
    </row>
    <row r="83" spans="1:7" s="68" customFormat="1" x14ac:dyDescent="0.25">
      <c r="A83" s="80" t="s">
        <v>372</v>
      </c>
      <c r="B83" s="81"/>
      <c r="C83" s="82"/>
      <c r="D83" s="91">
        <v>1</v>
      </c>
      <c r="E83" s="56">
        <f>5*5*3.14*100*7.48/4</f>
        <v>14679.5</v>
      </c>
      <c r="F83" s="56">
        <f>5*5*3.14*100*7.48/4</f>
        <v>14679.5</v>
      </c>
      <c r="G83" s="88">
        <f t="shared" si="0"/>
        <v>100</v>
      </c>
    </row>
    <row r="84" spans="1:7" s="68" customFormat="1" x14ac:dyDescent="0.25">
      <c r="A84" s="80" t="s">
        <v>418</v>
      </c>
      <c r="B84" s="81"/>
      <c r="C84" s="82"/>
      <c r="D84" s="91" t="s">
        <v>633</v>
      </c>
      <c r="E84" s="72"/>
      <c r="F84" s="72"/>
      <c r="G84" s="88">
        <f t="shared" si="0"/>
        <v>100</v>
      </c>
    </row>
    <row r="85" spans="1:7" s="68" customFormat="1" x14ac:dyDescent="0.25">
      <c r="A85" s="80" t="s">
        <v>423</v>
      </c>
      <c r="B85" s="81"/>
      <c r="C85" s="82"/>
      <c r="D85" s="91" t="s">
        <v>633</v>
      </c>
      <c r="E85" s="72"/>
      <c r="F85" s="72"/>
      <c r="G85" s="88">
        <f t="shared" si="0"/>
        <v>100</v>
      </c>
    </row>
    <row r="86" spans="1:7" s="68" customFormat="1" x14ac:dyDescent="0.25">
      <c r="A86" s="80" t="s">
        <v>426</v>
      </c>
      <c r="B86" s="81"/>
      <c r="C86" s="82"/>
      <c r="D86" s="91" t="s">
        <v>633</v>
      </c>
      <c r="E86" s="72"/>
      <c r="F86" s="72"/>
      <c r="G86" s="88">
        <f t="shared" si="0"/>
        <v>100</v>
      </c>
    </row>
    <row r="87" spans="1:7" s="68" customFormat="1" x14ac:dyDescent="0.25">
      <c r="A87" s="80" t="s">
        <v>429</v>
      </c>
      <c r="B87" s="81"/>
      <c r="C87" s="82"/>
      <c r="D87" s="91" t="s">
        <v>633</v>
      </c>
      <c r="E87" s="72"/>
      <c r="F87" s="72"/>
      <c r="G87" s="88">
        <f t="shared" si="0"/>
        <v>100</v>
      </c>
    </row>
    <row r="88" spans="1:7" s="68" customFormat="1" x14ac:dyDescent="0.25">
      <c r="A88" s="80" t="s">
        <v>248</v>
      </c>
      <c r="B88" s="81"/>
      <c r="C88" s="82"/>
      <c r="D88" s="91"/>
      <c r="E88" s="72"/>
      <c r="F88" s="72"/>
      <c r="G88" s="88" t="str">
        <f t="shared" si="0"/>
        <v>N/A</v>
      </c>
    </row>
    <row r="89" spans="1:7" s="68" customFormat="1" x14ac:dyDescent="0.25">
      <c r="A89" s="80" t="s">
        <v>253</v>
      </c>
      <c r="B89" s="81"/>
      <c r="C89" s="82"/>
      <c r="D89" s="91"/>
      <c r="E89" s="72"/>
      <c r="F89" s="72"/>
      <c r="G89" s="88" t="str">
        <f t="shared" si="0"/>
        <v>N/A</v>
      </c>
    </row>
    <row r="90" spans="1:7" s="68" customFormat="1" x14ac:dyDescent="0.25">
      <c r="A90" s="80" t="s">
        <v>256</v>
      </c>
      <c r="B90" s="81"/>
      <c r="C90" s="82"/>
      <c r="D90" s="91"/>
      <c r="E90" s="72"/>
      <c r="F90" s="72"/>
      <c r="G90" s="88" t="str">
        <f t="shared" si="0"/>
        <v>N/A</v>
      </c>
    </row>
    <row r="91" spans="1:7" s="68" customFormat="1" x14ac:dyDescent="0.25">
      <c r="A91" s="80" t="s">
        <v>153</v>
      </c>
      <c r="B91" s="81"/>
      <c r="C91" s="82"/>
      <c r="D91" s="91"/>
      <c r="E91" s="72"/>
      <c r="F91" s="72"/>
      <c r="G91" s="88" t="str">
        <f t="shared" si="0"/>
        <v>N/A</v>
      </c>
    </row>
    <row r="92" spans="1:7" s="68" customFormat="1" x14ac:dyDescent="0.25">
      <c r="A92" s="80" t="s">
        <v>161</v>
      </c>
      <c r="B92" s="81"/>
      <c r="C92" s="82"/>
      <c r="D92" s="91"/>
      <c r="E92" s="72"/>
      <c r="F92" s="72"/>
      <c r="G92" s="88" t="str">
        <f t="shared" ref="G92:G111" si="1">IF(D92=0, "N/A", IF(D92=1, E92/F92*100, IF(D92="2a", 100, IF(D92="2b", 100, IF(D92="2c", E92/F92*100)))))</f>
        <v>N/A</v>
      </c>
    </row>
    <row r="93" spans="1:7" s="68" customFormat="1" x14ac:dyDescent="0.25">
      <c r="A93" s="80" t="s">
        <v>171</v>
      </c>
      <c r="B93" s="81"/>
      <c r="C93" s="82"/>
      <c r="D93" s="91"/>
      <c r="E93" s="72"/>
      <c r="F93" s="72"/>
      <c r="G93" s="88" t="str">
        <f t="shared" si="1"/>
        <v>N/A</v>
      </c>
    </row>
    <row r="94" spans="1:7" s="68" customFormat="1" x14ac:dyDescent="0.25">
      <c r="A94" s="80" t="s">
        <v>260</v>
      </c>
      <c r="B94" s="81"/>
      <c r="C94" s="82"/>
      <c r="D94" s="91"/>
      <c r="E94" s="72"/>
      <c r="F94" s="72"/>
      <c r="G94" s="88" t="str">
        <f t="shared" si="1"/>
        <v>N/A</v>
      </c>
    </row>
    <row r="95" spans="1:7" s="68" customFormat="1" x14ac:dyDescent="0.25">
      <c r="A95" s="80" t="s">
        <v>265</v>
      </c>
      <c r="B95" s="81"/>
      <c r="C95" s="82"/>
      <c r="D95" s="91"/>
      <c r="E95" s="72"/>
      <c r="F95" s="72"/>
      <c r="G95" s="88" t="str">
        <f t="shared" si="1"/>
        <v>N/A</v>
      </c>
    </row>
    <row r="96" spans="1:7" s="68" customFormat="1" x14ac:dyDescent="0.25">
      <c r="A96" s="80" t="s">
        <v>269</v>
      </c>
      <c r="B96" s="81"/>
      <c r="C96" s="82"/>
      <c r="D96" s="91"/>
      <c r="E96" s="72"/>
      <c r="F96" s="72"/>
      <c r="G96" s="88" t="str">
        <f t="shared" si="1"/>
        <v>N/A</v>
      </c>
    </row>
    <row r="97" spans="1:7" s="68" customFormat="1" x14ac:dyDescent="0.25">
      <c r="A97" s="80" t="s">
        <v>274</v>
      </c>
      <c r="B97" s="81"/>
      <c r="C97" s="82"/>
      <c r="D97" s="91"/>
      <c r="E97" s="72"/>
      <c r="F97" s="72"/>
      <c r="G97" s="88" t="str">
        <f t="shared" si="1"/>
        <v>N/A</v>
      </c>
    </row>
    <row r="98" spans="1:7" s="68" customFormat="1" x14ac:dyDescent="0.25">
      <c r="A98" s="80" t="s">
        <v>279</v>
      </c>
      <c r="B98" s="81"/>
      <c r="C98" s="82"/>
      <c r="D98" s="91"/>
      <c r="E98" s="72"/>
      <c r="F98" s="72"/>
      <c r="G98" s="88" t="str">
        <f t="shared" si="1"/>
        <v>N/A</v>
      </c>
    </row>
    <row r="99" spans="1:7" s="68" customFormat="1" x14ac:dyDescent="0.25">
      <c r="A99" s="80" t="s">
        <v>282</v>
      </c>
      <c r="B99" s="81"/>
      <c r="C99" s="82"/>
      <c r="D99" s="91"/>
      <c r="E99" s="54"/>
      <c r="F99" s="54"/>
      <c r="G99" s="88" t="str">
        <f t="shared" si="1"/>
        <v>N/A</v>
      </c>
    </row>
    <row r="100" spans="1:7" s="68" customFormat="1" x14ac:dyDescent="0.25">
      <c r="A100" s="80" t="s">
        <v>287</v>
      </c>
      <c r="B100" s="81"/>
      <c r="C100" s="82"/>
      <c r="D100" s="91"/>
      <c r="E100" s="54"/>
      <c r="F100" s="54"/>
      <c r="G100" s="88" t="str">
        <f t="shared" si="1"/>
        <v>N/A</v>
      </c>
    </row>
    <row r="101" spans="1:7" s="68" customFormat="1" x14ac:dyDescent="0.25">
      <c r="A101" s="80" t="s">
        <v>291</v>
      </c>
      <c r="B101" s="81"/>
      <c r="C101" s="82"/>
      <c r="D101" s="91"/>
      <c r="E101" s="54"/>
      <c r="F101" s="54"/>
      <c r="G101" s="88" t="str">
        <f t="shared" si="1"/>
        <v>N/A</v>
      </c>
    </row>
    <row r="102" spans="1:7" s="68" customFormat="1" x14ac:dyDescent="0.25">
      <c r="A102" s="80" t="s">
        <v>214</v>
      </c>
      <c r="B102" s="81"/>
      <c r="C102" s="82"/>
      <c r="D102" s="91"/>
      <c r="E102" s="54"/>
      <c r="F102" s="54"/>
      <c r="G102" s="88" t="str">
        <f t="shared" si="1"/>
        <v>N/A</v>
      </c>
    </row>
    <row r="103" spans="1:7" s="68" customFormat="1" x14ac:dyDescent="0.25">
      <c r="A103" s="80" t="s">
        <v>295</v>
      </c>
      <c r="B103" s="81"/>
      <c r="C103" s="82"/>
      <c r="D103" s="91"/>
      <c r="E103" s="54"/>
      <c r="F103" s="54"/>
      <c r="G103" s="88" t="str">
        <f t="shared" si="1"/>
        <v>N/A</v>
      </c>
    </row>
    <row r="104" spans="1:7" s="68" customFormat="1" x14ac:dyDescent="0.25">
      <c r="A104" s="80" t="s">
        <v>300</v>
      </c>
      <c r="B104" s="81"/>
      <c r="C104" s="82"/>
      <c r="D104" s="91"/>
      <c r="E104" s="54"/>
      <c r="F104" s="54"/>
      <c r="G104" s="88" t="str">
        <f t="shared" si="1"/>
        <v>N/A</v>
      </c>
    </row>
    <row r="105" spans="1:7" s="68" customFormat="1" x14ac:dyDescent="0.25">
      <c r="A105" s="80" t="s">
        <v>304</v>
      </c>
      <c r="B105" s="81"/>
      <c r="C105" s="82"/>
      <c r="D105" s="91"/>
      <c r="E105" s="54"/>
      <c r="F105" s="54"/>
      <c r="G105" s="88" t="str">
        <f t="shared" si="1"/>
        <v>N/A</v>
      </c>
    </row>
    <row r="106" spans="1:7" s="68" customFormat="1" x14ac:dyDescent="0.25">
      <c r="A106" s="80" t="s">
        <v>308</v>
      </c>
      <c r="B106" s="81"/>
      <c r="C106" s="82"/>
      <c r="D106" s="91"/>
      <c r="E106" s="54"/>
      <c r="F106" s="54"/>
      <c r="G106" s="88" t="str">
        <f t="shared" si="1"/>
        <v>N/A</v>
      </c>
    </row>
    <row r="107" spans="1:7" s="68" customFormat="1" x14ac:dyDescent="0.25">
      <c r="A107" s="80" t="s">
        <v>311</v>
      </c>
      <c r="B107" s="81"/>
      <c r="C107" s="82"/>
      <c r="D107" s="91"/>
      <c r="E107" s="54"/>
      <c r="F107" s="54"/>
      <c r="G107" s="88" t="str">
        <f t="shared" si="1"/>
        <v>N/A</v>
      </c>
    </row>
    <row r="108" spans="1:7" s="68" customFormat="1" x14ac:dyDescent="0.25">
      <c r="A108" s="80" t="s">
        <v>315</v>
      </c>
      <c r="B108" s="81"/>
      <c r="C108" s="82"/>
      <c r="D108" s="91"/>
      <c r="E108" s="54"/>
      <c r="F108" s="54"/>
      <c r="G108" s="88" t="str">
        <f t="shared" si="1"/>
        <v>N/A</v>
      </c>
    </row>
    <row r="109" spans="1:7" s="68" customFormat="1" x14ac:dyDescent="0.25">
      <c r="A109" s="80" t="s">
        <v>166</v>
      </c>
      <c r="B109" s="81"/>
      <c r="C109" s="82"/>
      <c r="D109" s="91"/>
      <c r="E109" s="54"/>
      <c r="F109" s="54"/>
      <c r="G109" s="88" t="str">
        <f t="shared" si="1"/>
        <v>N/A</v>
      </c>
    </row>
    <row r="110" spans="1:7" s="68" customFormat="1" x14ac:dyDescent="0.25">
      <c r="A110" s="80" t="s">
        <v>319</v>
      </c>
      <c r="B110" s="81"/>
      <c r="C110" s="82"/>
      <c r="D110" s="91"/>
      <c r="E110" s="54"/>
      <c r="F110" s="54"/>
      <c r="G110" s="88" t="str">
        <f t="shared" si="1"/>
        <v>N/A</v>
      </c>
    </row>
    <row r="111" spans="1:7" s="68" customFormat="1" x14ac:dyDescent="0.25">
      <c r="A111" s="80" t="s">
        <v>323</v>
      </c>
      <c r="B111" s="81"/>
      <c r="C111" s="82"/>
      <c r="D111" s="91"/>
      <c r="E111" s="54"/>
      <c r="F111" s="54"/>
      <c r="G111" s="88" t="str">
        <f t="shared" si="1"/>
        <v>N/A</v>
      </c>
    </row>
    <row r="113" spans="1:13" ht="18.75" x14ac:dyDescent="0.25">
      <c r="A113" s="30" t="s">
        <v>635</v>
      </c>
      <c r="B113" s="30"/>
      <c r="C113" s="30"/>
      <c r="D113" s="30"/>
      <c r="E113" s="30"/>
      <c r="F113" s="30"/>
      <c r="G113" s="30"/>
      <c r="H113" s="30"/>
      <c r="I113" s="68"/>
      <c r="J113" s="68"/>
      <c r="K113" s="68"/>
      <c r="L113" s="68"/>
      <c r="M113" s="68"/>
    </row>
    <row r="114" spans="1:13" x14ac:dyDescent="0.25">
      <c r="A114" s="31" t="s">
        <v>636</v>
      </c>
      <c r="B114" s="68"/>
      <c r="C114" s="68"/>
      <c r="D114" s="68"/>
      <c r="E114" s="68"/>
      <c r="F114" s="68"/>
      <c r="G114" s="68"/>
      <c r="H114" s="68"/>
      <c r="I114" s="68"/>
      <c r="J114" s="68"/>
      <c r="K114" s="68"/>
      <c r="L114" s="68"/>
      <c r="M114" s="68"/>
    </row>
    <row r="115" spans="1:13" ht="63.75" customHeight="1" x14ac:dyDescent="0.25">
      <c r="A115" s="201" t="s">
        <v>637</v>
      </c>
      <c r="B115" s="201"/>
      <c r="C115" s="201"/>
      <c r="D115" s="201"/>
      <c r="E115" s="201"/>
      <c r="F115" s="201"/>
      <c r="G115" s="201"/>
      <c r="H115" s="201"/>
      <c r="I115" s="201"/>
      <c r="J115" s="201"/>
      <c r="K115" s="201"/>
      <c r="L115" s="201"/>
      <c r="M115" s="201"/>
    </row>
  </sheetData>
  <sheetProtection sheet="1" objects="1" scenarios="1"/>
  <mergeCells count="14">
    <mergeCell ref="A18:L18"/>
    <mergeCell ref="K20:K21"/>
    <mergeCell ref="L20:L21"/>
    <mergeCell ref="A115:M115"/>
    <mergeCell ref="A21:H21"/>
    <mergeCell ref="A20:H20"/>
    <mergeCell ref="I20:I21"/>
    <mergeCell ref="J20:J21"/>
    <mergeCell ref="A1:L1"/>
    <mergeCell ref="A6:L6"/>
    <mergeCell ref="A7:L7"/>
    <mergeCell ref="A14:L14"/>
    <mergeCell ref="A15:L15"/>
    <mergeCell ref="A9:N9"/>
  </mergeCells>
  <dataValidations disablePrompts="1" xWindow="386" yWindow="841" count="1">
    <dataValidation type="list" allowBlank="1" showInputMessage="1" showErrorMessage="1" promptTitle="Select Hydro Option" prompt="Refer to option descriptions above." sqref="D24:D111">
      <formula1>Hydro_option</formula1>
    </dataValidation>
  </dataValidations>
  <pageMargins left="0.41" right="0.33" top="0.75" bottom="0.75" header="0.3" footer="0.3"/>
  <pageSetup paperSize="17" scale="81" fitToHeight="2" orientation="portrait" r:id="rId1"/>
  <colBreaks count="1" manualBreakCount="1">
    <brk id="1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workbookViewId="0">
      <selection activeCell="H29" sqref="H29"/>
    </sheetView>
  </sheetViews>
  <sheetFormatPr defaultRowHeight="15" x14ac:dyDescent="0.25"/>
  <cols>
    <col min="1" max="1" width="9.140625" style="2"/>
    <col min="2" max="4" width="12.7109375" customWidth="1"/>
  </cols>
  <sheetData>
    <row r="1" spans="1:4" x14ac:dyDescent="0.25">
      <c r="A1" s="8" t="s">
        <v>638</v>
      </c>
    </row>
    <row r="3" spans="1:4" x14ac:dyDescent="0.25">
      <c r="B3" s="3" t="s">
        <v>608</v>
      </c>
      <c r="C3" s="3" t="s">
        <v>606</v>
      </c>
      <c r="D3" s="3" t="s">
        <v>604</v>
      </c>
    </row>
    <row r="4" spans="1:4" x14ac:dyDescent="0.25">
      <c r="A4" s="4">
        <v>2010</v>
      </c>
      <c r="B4" s="1">
        <v>598</v>
      </c>
      <c r="C4" s="1">
        <v>89</v>
      </c>
      <c r="D4" s="1">
        <v>32.4</v>
      </c>
    </row>
    <row r="5" spans="1:4" x14ac:dyDescent="0.25">
      <c r="A5" s="4">
        <v>2011</v>
      </c>
      <c r="B5" s="1">
        <v>1910</v>
      </c>
      <c r="C5" s="1">
        <v>656</v>
      </c>
      <c r="D5" s="1">
        <v>23.9</v>
      </c>
    </row>
    <row r="6" spans="1:4" x14ac:dyDescent="0.25">
      <c r="A6" s="4">
        <v>2012</v>
      </c>
      <c r="B6" s="2" t="s">
        <v>639</v>
      </c>
      <c r="C6" s="1">
        <v>52.9</v>
      </c>
      <c r="D6" s="1">
        <v>6.29</v>
      </c>
    </row>
    <row r="7" spans="1:4" x14ac:dyDescent="0.25">
      <c r="A7" s="4">
        <v>2013</v>
      </c>
      <c r="B7" s="1">
        <v>239</v>
      </c>
      <c r="C7" s="1">
        <v>239</v>
      </c>
      <c r="D7" s="1">
        <v>12.1</v>
      </c>
    </row>
    <row r="8" spans="1:4" x14ac:dyDescent="0.25">
      <c r="A8" s="4"/>
    </row>
    <row r="9" spans="1:4" ht="30" x14ac:dyDescent="0.25">
      <c r="A9" s="5" t="s">
        <v>640</v>
      </c>
      <c r="B9" s="6">
        <f>MEDIAN(B4:B7)</f>
        <v>598</v>
      </c>
      <c r="C9" s="6">
        <f t="shared" ref="C9:D9" si="0">MEDIAN(C4:C7)</f>
        <v>164</v>
      </c>
      <c r="D9" s="6">
        <f t="shared" si="0"/>
        <v>18</v>
      </c>
    </row>
    <row r="11" spans="1:4" x14ac:dyDescent="0.25">
      <c r="A11" s="7" t="s">
        <v>641</v>
      </c>
    </row>
    <row r="12" spans="1:4" x14ac:dyDescent="0.25">
      <c r="B12" t="s">
        <v>642</v>
      </c>
    </row>
    <row r="13" spans="1:4" x14ac:dyDescent="0.25">
      <c r="B13" t="s">
        <v>643</v>
      </c>
    </row>
    <row r="19" spans="1:10" x14ac:dyDescent="0.25">
      <c r="A19" s="9" t="s">
        <v>644</v>
      </c>
      <c r="D19" s="3" t="s">
        <v>645</v>
      </c>
      <c r="G19" s="3" t="s">
        <v>646</v>
      </c>
      <c r="J19" s="3" t="s">
        <v>647</v>
      </c>
    </row>
    <row r="20" spans="1:10" x14ac:dyDescent="0.25">
      <c r="A20" s="8" t="s">
        <v>608</v>
      </c>
      <c r="D20">
        <v>0.25</v>
      </c>
      <c r="G20" s="7">
        <v>1</v>
      </c>
      <c r="J20" t="s">
        <v>41</v>
      </c>
    </row>
    <row r="21" spans="1:10" x14ac:dyDescent="0.25">
      <c r="A21" s="8" t="s">
        <v>606</v>
      </c>
      <c r="D21">
        <v>0.5</v>
      </c>
      <c r="G21" s="7" t="s">
        <v>632</v>
      </c>
      <c r="J21" t="s">
        <v>59</v>
      </c>
    </row>
    <row r="22" spans="1:10" x14ac:dyDescent="0.25">
      <c r="A22" s="8" t="s">
        <v>604</v>
      </c>
      <c r="D22">
        <v>1</v>
      </c>
      <c r="G22" s="7" t="s">
        <v>633</v>
      </c>
    </row>
    <row r="23" spans="1:10" x14ac:dyDescent="0.25">
      <c r="A23" s="8" t="s">
        <v>607</v>
      </c>
      <c r="D23">
        <v>1.25</v>
      </c>
      <c r="G23" s="7" t="s">
        <v>634</v>
      </c>
    </row>
    <row r="24" spans="1:10" x14ac:dyDescent="0.25">
      <c r="D24">
        <v>1.5</v>
      </c>
    </row>
    <row r="25" spans="1:10" x14ac:dyDescent="0.25">
      <c r="D25">
        <v>1.75</v>
      </c>
    </row>
    <row r="26" spans="1:10" x14ac:dyDescent="0.25">
      <c r="D26">
        <v>2</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B08C7EDA02874288961FF3A690111D" ma:contentTypeVersion="6" ma:contentTypeDescription="Create a new document." ma:contentTypeScope="" ma:versionID="61930972523f2d2997d3e9e497080122">
  <xsd:schema xmlns:xsd="http://www.w3.org/2001/XMLSchema" xmlns:xs="http://www.w3.org/2001/XMLSchema" xmlns:p="http://schemas.microsoft.com/office/2006/metadata/properties" xmlns:ns2="dc508396-aecc-42a6-be45-a5814f1799e4" xmlns:ns3="be1982c8-256a-4948-864d-6a76a240594c" xmlns:ns4="92810d9f-85a8-4947-9fd6-c4bbade4f97f" targetNamespace="http://schemas.microsoft.com/office/2006/metadata/properties" ma:root="true" ma:fieldsID="4c2c3daa7361dedfa19c0e2866cb3a40" ns2:_="" ns3:_="" ns4:_="">
    <xsd:import namespace="dc508396-aecc-42a6-be45-a5814f1799e4"/>
    <xsd:import namespace="be1982c8-256a-4948-864d-6a76a240594c"/>
    <xsd:import namespace="92810d9f-85a8-4947-9fd6-c4bbade4f97f"/>
    <xsd:element name="properties">
      <xsd:complexType>
        <xsd:sequence>
          <xsd:element name="documentManagement">
            <xsd:complexType>
              <xsd:all>
                <xsd:element ref="ns3:SharedWithUsers" minOccurs="0"/>
                <xsd:element ref="ns3:SharingHintHash" minOccurs="0"/>
                <xsd:element ref="ns4: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08396-aecc-42a6-be45-a5814f1799e4"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1982c8-256a-4948-864d-6a76a240594c"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p:properties xmlns:p="http://schemas.microsoft.com/office/2006/metadata/properties" xmlns:xsi="http://www.w3.org/2001/XMLSchema-instance" xmlns:pc="http://schemas.microsoft.com/office/infopath/2007/PartnerControls">
  <documentManagement>
    <SharedWithUsers xmlns="be1982c8-256a-4948-864d-6a76a240594c">
      <UserInfo>
        <DisplayName>Mcnair, Matthew</DisplayName>
        <AccountId>7701</AccountId>
        <AccountType/>
      </UserInfo>
    </SharedWithUsers>
  </documentManagement>
</p:properties>
</file>

<file path=customXml/itemProps1.xml><?xml version="1.0" encoding="utf-8"?>
<ds:datastoreItem xmlns:ds="http://schemas.openxmlformats.org/officeDocument/2006/customXml" ds:itemID="{A3067ABF-3505-420C-82CC-92D97B1DF178}">
  <ds:schemaRefs>
    <ds:schemaRef ds:uri="http://schemas.microsoft.com/sharepoint/v3/contenttype/forms"/>
  </ds:schemaRefs>
</ds:datastoreItem>
</file>

<file path=customXml/itemProps2.xml><?xml version="1.0" encoding="utf-8"?>
<ds:datastoreItem xmlns:ds="http://schemas.openxmlformats.org/officeDocument/2006/customXml" ds:itemID="{D83F3766-4306-4395-9349-F9F9197A0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08396-aecc-42a6-be45-a5814f1799e4"/>
    <ds:schemaRef ds:uri="be1982c8-256a-4948-864d-6a76a240594c"/>
    <ds:schemaRef ds:uri="92810d9f-85a8-4947-9fd6-c4bbade4f9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92050-1559-45F2-A4BE-9AA24BCA15EB}">
  <ds:schemaRefs>
    <ds:schemaRef ds:uri="http://schemas.microsoft.com/office/2006/metadata/customXsn"/>
  </ds:schemaRefs>
</ds:datastoreItem>
</file>

<file path=customXml/itemProps4.xml><?xml version="1.0" encoding="utf-8"?>
<ds:datastoreItem xmlns:ds="http://schemas.openxmlformats.org/officeDocument/2006/customXml" ds:itemID="{AB807690-FF94-4700-8D7E-81BC25285A6F}">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92810d9f-85a8-4947-9fd6-c4bbade4f97f"/>
    <ds:schemaRef ds:uri="dc508396-aecc-42a6-be45-a5814f1799e4"/>
    <ds:schemaRef ds:uri="http://purl.org/dc/terms/"/>
    <ds:schemaRef ds:uri="be1982c8-256a-4948-864d-6a76a24059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Table Template</vt:lpstr>
      <vt:lpstr>Retrofit Incentive Table</vt:lpstr>
      <vt:lpstr>WQ Benefit Calculation</vt:lpstr>
      <vt:lpstr>Hydro Benefit Calculation</vt:lpstr>
      <vt:lpstr>TSS Loading Rates &amp; Lists</vt:lpstr>
      <vt:lpstr>Hydro_option</vt:lpstr>
      <vt:lpstr>LandUseCat</vt:lpstr>
      <vt:lpstr>Monitoring_planned</vt:lpstr>
      <vt:lpstr>'Hydro Benefit Calculation'!Print_Area</vt:lpstr>
      <vt:lpstr>'Retrofit Incentive Table'!Print_Area</vt:lpstr>
      <vt:lpstr>'Table Template'!Print_Area</vt:lpstr>
      <vt:lpstr>'WQ Benefit Calculation'!Print_Area</vt:lpstr>
      <vt:lpstr>'Hydro Benefit Calculation'!Print_Titles</vt:lpstr>
      <vt:lpstr>'Retrofit Incentive Table'!Print_Titles</vt:lpstr>
      <vt:lpstr>'Table Template'!Print_Titles</vt:lpstr>
      <vt:lpstr>'WQ Benefit Calculation'!Print_Titles</vt:lpstr>
      <vt:lpstr>Retro_Incent_list</vt:lpstr>
      <vt:lpstr>Retrofit_incentives_list</vt:lpstr>
      <vt:lpstr>Status</vt:lpstr>
    </vt:vector>
  </TitlesOfParts>
  <Manager/>
  <Company>King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Keune, Jennifer</dc:creator>
  <cp:keywords/>
  <dc:description/>
  <cp:lastModifiedBy>Marilyn Guthrie</cp:lastModifiedBy>
  <cp:revision/>
  <cp:lastPrinted>2020-02-05T17:57:05Z</cp:lastPrinted>
  <dcterms:created xsi:type="dcterms:W3CDTF">2013-10-31T15:07:26Z</dcterms:created>
  <dcterms:modified xsi:type="dcterms:W3CDTF">2020-02-05T17:57:08Z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0x010100CFB08C7EDA02874288961FF3A690111D</vt:lpwstr>
  </property>
  <property fmtid="{D5CDD505-2E9C-101B-9397-08002B2CF9AE}" pid="3" name="AuthorIds_UIVersion_512">
    <vt:lpwstr>3732</vt:lpwstr>
  </property>
</Properties>
</file>