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eco\Files\EAP\COMMUNICATIONS\PUBLICATIONS\REPORTS\REPORTS 2020\Hangman Hills GW (Redding)\Tables in Excel\"/>
    </mc:Choice>
  </mc:AlternateContent>
  <bookViews>
    <workbookView xWindow="0" yWindow="0" windowWidth="19200" windowHeight="11295"/>
  </bookViews>
  <sheets>
    <sheet name="Field data" sheetId="1" r:id="rId1"/>
    <sheet name="2010 Aug data" sheetId="2" r:id="rId2"/>
    <sheet name="2012 July data" sheetId="3" r:id="rId3"/>
    <sheet name="2012 September dat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4" l="1"/>
  <c r="M16" i="4"/>
  <c r="L16" i="4"/>
  <c r="J16" i="4"/>
  <c r="K16" i="4" s="1"/>
  <c r="C16" i="4"/>
  <c r="D16" i="4" s="1"/>
  <c r="M15" i="4"/>
  <c r="L15" i="4"/>
  <c r="J15" i="4"/>
  <c r="K15" i="4" s="1"/>
  <c r="C15" i="4"/>
  <c r="D15" i="4" s="1"/>
  <c r="N13" i="4"/>
  <c r="M13" i="4"/>
  <c r="K13" i="4"/>
  <c r="C13" i="4"/>
  <c r="D13" i="4" s="1"/>
  <c r="N12" i="4"/>
  <c r="M12" i="4"/>
  <c r="K12" i="4"/>
  <c r="C12" i="4"/>
  <c r="D12" i="4" s="1"/>
  <c r="N11" i="4"/>
  <c r="M11" i="4"/>
  <c r="K11" i="4"/>
  <c r="D11" i="4"/>
  <c r="C11" i="4"/>
  <c r="N10" i="4"/>
  <c r="M10" i="4"/>
  <c r="L10" i="4"/>
  <c r="K10" i="4"/>
  <c r="C10" i="4"/>
  <c r="D10" i="4" s="1"/>
  <c r="M9" i="4"/>
  <c r="L9" i="4"/>
  <c r="J9" i="4"/>
  <c r="K9" i="4" s="1"/>
  <c r="D9" i="4"/>
  <c r="C9" i="4"/>
  <c r="N8" i="4"/>
  <c r="M8" i="4"/>
  <c r="L8" i="4"/>
  <c r="J8" i="4"/>
  <c r="K8" i="4" s="1"/>
  <c r="C8" i="4"/>
  <c r="D8" i="4" s="1"/>
  <c r="M7" i="4"/>
  <c r="L7" i="4"/>
  <c r="K7" i="4"/>
  <c r="D7" i="4"/>
  <c r="L6" i="4"/>
  <c r="J6" i="4"/>
  <c r="K6" i="4" s="1"/>
  <c r="D6" i="4"/>
  <c r="M5" i="4"/>
  <c r="L5" i="4"/>
  <c r="K5" i="4"/>
  <c r="D5" i="4"/>
  <c r="M15" i="3"/>
  <c r="L15" i="3"/>
  <c r="J15" i="3"/>
  <c r="K15" i="3" s="1"/>
  <c r="C15" i="3"/>
  <c r="D15" i="3" s="1"/>
  <c r="N13" i="3"/>
  <c r="M13" i="3"/>
  <c r="K13" i="3"/>
  <c r="C13" i="3"/>
  <c r="D13" i="3" s="1"/>
  <c r="N12" i="3"/>
  <c r="M12" i="3"/>
  <c r="K12" i="3"/>
  <c r="C12" i="3"/>
  <c r="D12" i="3" s="1"/>
  <c r="N11" i="3"/>
  <c r="M11" i="3"/>
  <c r="K11" i="3"/>
  <c r="C11" i="3"/>
  <c r="D11" i="3" s="1"/>
  <c r="M10" i="3"/>
  <c r="L10" i="3"/>
  <c r="J10" i="3"/>
  <c r="K10" i="3" s="1"/>
  <c r="D10" i="3"/>
  <c r="M9" i="3"/>
  <c r="L9" i="3"/>
  <c r="J9" i="3"/>
  <c r="K9" i="3" s="1"/>
  <c r="C9" i="3"/>
  <c r="D9" i="3" s="1"/>
  <c r="N8" i="3"/>
  <c r="M8" i="3"/>
  <c r="L8" i="3"/>
  <c r="J8" i="3"/>
  <c r="K8" i="3" s="1"/>
  <c r="C8" i="3"/>
  <c r="D8" i="3" s="1"/>
  <c r="M7" i="3"/>
  <c r="L7" i="3"/>
  <c r="K7" i="3"/>
  <c r="J7" i="3"/>
  <c r="D7" i="3"/>
  <c r="L6" i="3"/>
  <c r="J6" i="3"/>
  <c r="K6" i="3" s="1"/>
  <c r="D6" i="3"/>
  <c r="L5" i="3"/>
  <c r="K5" i="3"/>
  <c r="J5" i="3"/>
  <c r="D5" i="3"/>
  <c r="M16" i="2"/>
  <c r="L16" i="2"/>
  <c r="J16" i="2"/>
  <c r="K16" i="2" s="1"/>
  <c r="D16" i="2"/>
  <c r="U15" i="2"/>
  <c r="T15" i="2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C15" i="2"/>
  <c r="B15" i="2"/>
  <c r="D15" i="2" s="1"/>
  <c r="M14" i="2"/>
  <c r="J14" i="2"/>
  <c r="K14" i="2" s="1"/>
  <c r="D14" i="2"/>
  <c r="C14" i="2"/>
  <c r="S13" i="2"/>
  <c r="R13" i="2"/>
  <c r="Q13" i="2"/>
  <c r="P13" i="2"/>
  <c r="O13" i="2"/>
  <c r="N13" i="2"/>
  <c r="M13" i="2"/>
  <c r="L13" i="2"/>
  <c r="J13" i="2"/>
  <c r="I13" i="2"/>
  <c r="K13" i="2" s="1"/>
  <c r="H13" i="2"/>
  <c r="F13" i="2"/>
  <c r="E13" i="2"/>
  <c r="D13" i="2"/>
  <c r="C13" i="2"/>
  <c r="B13" i="2"/>
  <c r="M11" i="2"/>
  <c r="K11" i="2"/>
  <c r="J11" i="2"/>
  <c r="C11" i="2"/>
  <c r="D11" i="2" s="1"/>
  <c r="N10" i="2"/>
  <c r="M10" i="2"/>
  <c r="L10" i="2"/>
  <c r="E10" i="2"/>
  <c r="D10" i="2"/>
  <c r="M9" i="2"/>
  <c r="L9" i="2"/>
  <c r="J9" i="2"/>
  <c r="K9" i="2" s="1"/>
  <c r="D9" i="2"/>
  <c r="B9" i="2"/>
  <c r="L8" i="2"/>
  <c r="J8" i="2"/>
  <c r="K8" i="2" s="1"/>
  <c r="B8" i="2"/>
  <c r="D8" i="2" s="1"/>
  <c r="M7" i="2"/>
  <c r="L7" i="2"/>
  <c r="J7" i="2"/>
  <c r="K7" i="2" s="1"/>
  <c r="C7" i="2"/>
  <c r="D7" i="2" s="1"/>
  <c r="L6" i="2"/>
  <c r="J6" i="2"/>
  <c r="K6" i="2" s="1"/>
  <c r="D6" i="2"/>
  <c r="N5" i="2"/>
  <c r="M5" i="2"/>
  <c r="L5" i="2"/>
  <c r="J5" i="2"/>
  <c r="K5" i="2" s="1"/>
  <c r="C5" i="2"/>
  <c r="D5" i="2" s="1"/>
  <c r="K15" i="2" l="1"/>
</calcChain>
</file>

<file path=xl/sharedStrings.xml><?xml version="1.0" encoding="utf-8"?>
<sst xmlns="http://schemas.openxmlformats.org/spreadsheetml/2006/main" count="234" uniqueCount="59">
  <si>
    <t>Location</t>
  </si>
  <si>
    <t>Well ID</t>
  </si>
  <si>
    <t>Temp</t>
  </si>
  <si>
    <t>pH</t>
  </si>
  <si>
    <t>EC</t>
  </si>
  <si>
    <t>DO</t>
  </si>
  <si>
    <t>date</t>
  </si>
  <si>
    <t>UG-1</t>
  </si>
  <si>
    <t>ABI423</t>
  </si>
  <si>
    <t>UG-2</t>
  </si>
  <si>
    <t>BBH655</t>
  </si>
  <si>
    <t>DG-1</t>
  </si>
  <si>
    <t>ABI422</t>
  </si>
  <si>
    <t>DG-2</t>
  </si>
  <si>
    <t>ABI424</t>
  </si>
  <si>
    <t>1-SW</t>
  </si>
  <si>
    <t>1-GW</t>
  </si>
  <si>
    <t>2-SW</t>
  </si>
  <si>
    <t>2-GW</t>
  </si>
  <si>
    <t>3-SW</t>
  </si>
  <si>
    <t>3-GW</t>
  </si>
  <si>
    <t>4-SW</t>
  </si>
  <si>
    <t>4-GW</t>
  </si>
  <si>
    <t>2010 August</t>
  </si>
  <si>
    <t>data corrected for blanks and duplicates and less than detection</t>
  </si>
  <si>
    <t>Sample Site</t>
  </si>
  <si>
    <t>Nitrate + Nitrite</t>
  </si>
  <si>
    <t>Ammonia</t>
  </si>
  <si>
    <t>Total N</t>
  </si>
  <si>
    <t>Total dissolved phosphorus</t>
  </si>
  <si>
    <t>Orthophosphate</t>
  </si>
  <si>
    <t>Dissolved Organic Carbon</t>
  </si>
  <si>
    <t>Total Dissolved Solids</t>
  </si>
  <si>
    <t>Chloride</t>
  </si>
  <si>
    <t>Bromide</t>
  </si>
  <si>
    <t>Cl/Br ratio</t>
  </si>
  <si>
    <t>Boron</t>
  </si>
  <si>
    <t>Iron</t>
  </si>
  <si>
    <t>Manganese</t>
  </si>
  <si>
    <t>Calcium</t>
  </si>
  <si>
    <t>Magnesium</t>
  </si>
  <si>
    <t>Potassium</t>
  </si>
  <si>
    <t>Sodium</t>
  </si>
  <si>
    <t>Sulfate</t>
  </si>
  <si>
    <t>Bicarbonate</t>
  </si>
  <si>
    <t>Alkalinity</t>
  </si>
  <si>
    <t>mg/L</t>
  </si>
  <si>
    <t>mg/l</t>
  </si>
  <si>
    <t>1 SW</t>
  </si>
  <si>
    <t>1 GW</t>
  </si>
  <si>
    <t>2 SW</t>
  </si>
  <si>
    <t>2 GW</t>
  </si>
  <si>
    <t>3 SW</t>
  </si>
  <si>
    <t>3 GW</t>
  </si>
  <si>
    <t>4 SW</t>
  </si>
  <si>
    <t>4 GW</t>
  </si>
  <si>
    <t>2012 July</t>
  </si>
  <si>
    <t>2012 September</t>
  </si>
  <si>
    <t>QA issues.  Data not entered into 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</si>
</sst>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7" fontId="1" fillId="2" borderId="0" xfId="0" applyNumberFormat="1" applyFont="1" applyFill="1"/>
    <xf numFmtId="0" fontId="1" fillId="0" borderId="0" xfId="0" applyFont="1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4" borderId="0" xfId="0" applyFill="1" applyBorder="1"/>
    <xf numFmtId="0" fontId="0" fillId="4" borderId="0" xfId="0" applyFill="1"/>
    <xf numFmtId="2" fontId="0" fillId="0" borderId="0" xfId="0" applyNumberFormat="1" applyFill="1" applyBorder="1"/>
    <xf numFmtId="0" fontId="0" fillId="4" borderId="0" xfId="0" applyFont="1" applyFill="1" applyBorder="1"/>
    <xf numFmtId="0" fontId="1" fillId="0" borderId="0" xfId="0" applyFont="1" applyFill="1" applyAlignment="1">
      <alignment horizontal="left"/>
    </xf>
    <xf numFmtId="2" fontId="0" fillId="0" borderId="0" xfId="0" applyNumberFormat="1" applyFont="1"/>
    <xf numFmtId="0" fontId="1" fillId="0" borderId="0" xfId="0" applyFont="1" applyFill="1"/>
    <xf numFmtId="0" fontId="0" fillId="0" borderId="0" xfId="0" applyFont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Layout" zoomScaleNormal="100" workbookViewId="0">
      <selection activeCell="K12" sqref="K12"/>
    </sheetView>
  </sheetViews>
  <sheetFormatPr defaultRowHeight="15" x14ac:dyDescent="0.25"/>
  <cols>
    <col min="1" max="1" width="14" customWidth="1"/>
    <col min="2" max="2" width="12.42578125" customWidth="1"/>
    <col min="7" max="7" width="9.7109375" bestFit="1" customWidth="1"/>
  </cols>
  <sheetData>
    <row r="1" spans="1:11" x14ac:dyDescent="0.25">
      <c r="A1" s="1">
        <v>40391</v>
      </c>
    </row>
    <row r="2" spans="1:1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I2" s="2"/>
      <c r="J2" s="2"/>
    </row>
    <row r="3" spans="1:11" x14ac:dyDescent="0.25">
      <c r="K3" s="3"/>
    </row>
    <row r="4" spans="1:11" x14ac:dyDescent="0.25">
      <c r="A4" t="s">
        <v>7</v>
      </c>
      <c r="B4" t="s">
        <v>8</v>
      </c>
      <c r="C4">
        <v>11.06</v>
      </c>
      <c r="D4">
        <v>7.12</v>
      </c>
      <c r="E4" s="3">
        <v>1105</v>
      </c>
      <c r="F4" s="3">
        <v>1</v>
      </c>
      <c r="G4" s="4">
        <v>40407</v>
      </c>
    </row>
    <row r="5" spans="1:11" x14ac:dyDescent="0.25">
      <c r="A5" t="s">
        <v>9</v>
      </c>
      <c r="B5" t="s">
        <v>10</v>
      </c>
      <c r="E5" s="3"/>
      <c r="G5" s="4">
        <v>40407</v>
      </c>
    </row>
    <row r="6" spans="1:11" x14ac:dyDescent="0.25">
      <c r="A6" t="s">
        <v>11</v>
      </c>
      <c r="B6" t="s">
        <v>12</v>
      </c>
      <c r="C6">
        <v>11.75</v>
      </c>
      <c r="D6">
        <v>7.34</v>
      </c>
      <c r="E6" s="3">
        <v>1020</v>
      </c>
      <c r="F6">
        <v>10.1</v>
      </c>
      <c r="G6" s="4">
        <v>40407</v>
      </c>
    </row>
    <row r="7" spans="1:11" x14ac:dyDescent="0.25">
      <c r="A7" t="s">
        <v>13</v>
      </c>
      <c r="B7" t="s">
        <v>14</v>
      </c>
      <c r="C7">
        <v>12.35</v>
      </c>
      <c r="D7">
        <v>7.39</v>
      </c>
      <c r="E7" s="3">
        <v>615</v>
      </c>
      <c r="F7">
        <v>11.2</v>
      </c>
      <c r="G7" s="4">
        <v>40407</v>
      </c>
    </row>
    <row r="8" spans="1:11" s="3" customFormat="1" x14ac:dyDescent="0.25">
      <c r="A8" s="3" t="s">
        <v>15</v>
      </c>
      <c r="C8" s="3">
        <v>20.7</v>
      </c>
      <c r="D8" s="3">
        <v>8.17</v>
      </c>
      <c r="E8" s="3">
        <v>288.10000000000002</v>
      </c>
      <c r="F8" s="3">
        <v>9.83</v>
      </c>
      <c r="G8" s="5">
        <v>40408</v>
      </c>
    </row>
    <row r="9" spans="1:11" x14ac:dyDescent="0.25">
      <c r="A9" t="s">
        <v>16</v>
      </c>
      <c r="G9" s="4">
        <v>40408</v>
      </c>
    </row>
    <row r="10" spans="1:11" s="3" customFormat="1" x14ac:dyDescent="0.25">
      <c r="A10" s="3" t="s">
        <v>17</v>
      </c>
      <c r="C10" s="3">
        <v>22.77</v>
      </c>
      <c r="D10" s="3">
        <v>8.24</v>
      </c>
      <c r="E10" s="3">
        <v>314.2</v>
      </c>
      <c r="F10" s="3">
        <v>11.18</v>
      </c>
      <c r="G10" s="5">
        <v>40408</v>
      </c>
    </row>
    <row r="11" spans="1:11" x14ac:dyDescent="0.25">
      <c r="A11" t="s">
        <v>18</v>
      </c>
      <c r="G11" s="4">
        <v>40408</v>
      </c>
    </row>
    <row r="12" spans="1:11" s="3" customFormat="1" x14ac:dyDescent="0.25">
      <c r="A12" s="3" t="s">
        <v>19</v>
      </c>
      <c r="C12" s="3">
        <v>20.93</v>
      </c>
      <c r="D12" s="3">
        <v>7.91</v>
      </c>
      <c r="E12" s="3">
        <v>321.2</v>
      </c>
      <c r="F12" s="3">
        <v>8.23</v>
      </c>
      <c r="G12" s="5">
        <v>40408</v>
      </c>
    </row>
    <row r="13" spans="1:11" x14ac:dyDescent="0.25">
      <c r="A13" t="s">
        <v>20</v>
      </c>
      <c r="G13" s="4">
        <v>40408</v>
      </c>
    </row>
    <row r="14" spans="1:11" s="3" customFormat="1" x14ac:dyDescent="0.25">
      <c r="A14" s="3" t="s">
        <v>21</v>
      </c>
      <c r="C14" s="3">
        <v>22.98</v>
      </c>
      <c r="D14" s="3">
        <v>8.1</v>
      </c>
      <c r="E14" s="3">
        <v>338.1</v>
      </c>
      <c r="F14" s="3">
        <v>9.0399999999999991</v>
      </c>
      <c r="G14" s="5">
        <v>40408</v>
      </c>
    </row>
    <row r="15" spans="1:11" x14ac:dyDescent="0.25">
      <c r="A15" t="s">
        <v>22</v>
      </c>
      <c r="G15" s="4">
        <v>40408</v>
      </c>
    </row>
    <row r="17" spans="1:10" x14ac:dyDescent="0.25">
      <c r="A17" s="1">
        <v>41091</v>
      </c>
    </row>
    <row r="18" spans="1:10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I18" s="2"/>
      <c r="J18" s="2"/>
    </row>
    <row r="20" spans="1:10" x14ac:dyDescent="0.25">
      <c r="A20" t="s">
        <v>7</v>
      </c>
      <c r="B20" t="s">
        <v>8</v>
      </c>
      <c r="C20">
        <v>10.5</v>
      </c>
      <c r="D20">
        <v>6.96</v>
      </c>
      <c r="E20">
        <v>882</v>
      </c>
      <c r="F20">
        <v>1.54</v>
      </c>
      <c r="G20" s="4">
        <v>41100</v>
      </c>
    </row>
    <row r="21" spans="1:10" x14ac:dyDescent="0.25">
      <c r="A21" t="s">
        <v>9</v>
      </c>
      <c r="B21" t="s">
        <v>10</v>
      </c>
      <c r="C21">
        <v>15.38</v>
      </c>
      <c r="D21">
        <v>7.21</v>
      </c>
      <c r="E21">
        <v>856.4</v>
      </c>
      <c r="F21">
        <v>9.25</v>
      </c>
      <c r="G21" s="4">
        <v>41100</v>
      </c>
    </row>
    <row r="22" spans="1:10" x14ac:dyDescent="0.25">
      <c r="A22" t="s">
        <v>11</v>
      </c>
      <c r="B22" t="s">
        <v>12</v>
      </c>
      <c r="C22">
        <v>9.25</v>
      </c>
      <c r="D22">
        <v>7.46</v>
      </c>
      <c r="E22">
        <v>855.1</v>
      </c>
      <c r="F22">
        <v>8.18</v>
      </c>
      <c r="G22" s="4">
        <v>41100</v>
      </c>
    </row>
    <row r="23" spans="1:10" x14ac:dyDescent="0.25">
      <c r="A23" t="s">
        <v>13</v>
      </c>
      <c r="B23" t="s">
        <v>14</v>
      </c>
      <c r="G23" s="4">
        <v>41100</v>
      </c>
    </row>
    <row r="24" spans="1:10" s="3" customFormat="1" x14ac:dyDescent="0.25">
      <c r="A24" s="3" t="s">
        <v>15</v>
      </c>
      <c r="C24" s="3">
        <v>23.42</v>
      </c>
      <c r="D24" s="3">
        <v>7.9</v>
      </c>
      <c r="E24" s="3">
        <v>240.3</v>
      </c>
      <c r="F24" s="3">
        <v>6.18</v>
      </c>
      <c r="G24" s="5">
        <v>41101</v>
      </c>
    </row>
    <row r="25" spans="1:10" x14ac:dyDescent="0.25">
      <c r="A25" t="s">
        <v>16</v>
      </c>
      <c r="C25">
        <v>23.92</v>
      </c>
      <c r="D25">
        <v>7.39</v>
      </c>
      <c r="E25">
        <v>236.4</v>
      </c>
      <c r="F25">
        <v>4.53</v>
      </c>
      <c r="G25" s="4">
        <v>41101</v>
      </c>
    </row>
    <row r="26" spans="1:10" s="3" customFormat="1" x14ac:dyDescent="0.25">
      <c r="A26" s="3" t="s">
        <v>17</v>
      </c>
      <c r="C26" s="3">
        <v>24.37</v>
      </c>
      <c r="D26" s="3">
        <v>7.96</v>
      </c>
      <c r="E26" s="3">
        <v>255.2</v>
      </c>
      <c r="F26" s="3">
        <v>7.16</v>
      </c>
      <c r="G26" s="5">
        <v>41101</v>
      </c>
    </row>
    <row r="27" spans="1:10" x14ac:dyDescent="0.25">
      <c r="A27" t="s">
        <v>18</v>
      </c>
      <c r="C27">
        <v>11.28</v>
      </c>
      <c r="D27">
        <v>7.49</v>
      </c>
      <c r="E27">
        <v>593.5</v>
      </c>
      <c r="F27">
        <v>1.82</v>
      </c>
      <c r="G27" s="4">
        <v>41101</v>
      </c>
    </row>
    <row r="28" spans="1:10" s="3" customFormat="1" x14ac:dyDescent="0.25">
      <c r="A28" s="3" t="s">
        <v>19</v>
      </c>
      <c r="C28" s="3">
        <v>26.75</v>
      </c>
      <c r="D28" s="3">
        <v>8.61</v>
      </c>
      <c r="E28" s="3">
        <v>251.4</v>
      </c>
      <c r="F28" s="3">
        <v>10.75</v>
      </c>
      <c r="G28" s="5">
        <v>41100</v>
      </c>
    </row>
    <row r="29" spans="1:10" x14ac:dyDescent="0.25">
      <c r="A29" t="s">
        <v>20</v>
      </c>
      <c r="C29">
        <v>26.88</v>
      </c>
      <c r="D29">
        <v>8.42</v>
      </c>
      <c r="E29">
        <v>267.7</v>
      </c>
      <c r="F29">
        <v>10.29</v>
      </c>
      <c r="G29" s="4">
        <v>41100</v>
      </c>
    </row>
    <row r="30" spans="1:10" s="3" customFormat="1" x14ac:dyDescent="0.25">
      <c r="A30" s="3" t="s">
        <v>21</v>
      </c>
      <c r="C30" s="3">
        <v>27.37</v>
      </c>
      <c r="D30" s="3">
        <v>8.5299999999999994</v>
      </c>
      <c r="E30" s="3">
        <v>260.8</v>
      </c>
      <c r="F30" s="3">
        <v>10.45</v>
      </c>
      <c r="G30" s="5">
        <v>41101</v>
      </c>
    </row>
    <row r="31" spans="1:10" x14ac:dyDescent="0.25">
      <c r="A31" t="s">
        <v>22</v>
      </c>
      <c r="G31" s="4">
        <v>41101</v>
      </c>
    </row>
    <row r="33" spans="1:10" x14ac:dyDescent="0.25">
      <c r="A33" s="1">
        <v>41153</v>
      </c>
    </row>
    <row r="34" spans="1:10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I34" s="2"/>
      <c r="J34" s="2"/>
    </row>
    <row r="36" spans="1:10" x14ac:dyDescent="0.25">
      <c r="A36" t="s">
        <v>7</v>
      </c>
      <c r="B36" t="s">
        <v>8</v>
      </c>
      <c r="C36">
        <v>10.28</v>
      </c>
      <c r="D36">
        <v>6.77</v>
      </c>
      <c r="E36">
        <v>962</v>
      </c>
      <c r="F36">
        <v>1.3</v>
      </c>
      <c r="G36" s="4">
        <v>41162</v>
      </c>
    </row>
    <row r="37" spans="1:10" x14ac:dyDescent="0.25">
      <c r="A37" t="s">
        <v>9</v>
      </c>
      <c r="B37" t="s">
        <v>10</v>
      </c>
      <c r="C37">
        <v>10.75</v>
      </c>
      <c r="D37">
        <v>7.08</v>
      </c>
      <c r="E37">
        <v>831.3</v>
      </c>
      <c r="F37">
        <v>7.18</v>
      </c>
      <c r="G37" s="4">
        <v>41162</v>
      </c>
    </row>
    <row r="38" spans="1:10" x14ac:dyDescent="0.25">
      <c r="A38" t="s">
        <v>11</v>
      </c>
      <c r="B38" t="s">
        <v>12</v>
      </c>
      <c r="C38">
        <v>10.17</v>
      </c>
      <c r="D38">
        <v>7.11</v>
      </c>
      <c r="E38">
        <v>820</v>
      </c>
      <c r="F38">
        <v>6.31</v>
      </c>
      <c r="G38" s="4">
        <v>41162</v>
      </c>
    </row>
    <row r="39" spans="1:10" x14ac:dyDescent="0.25">
      <c r="A39" t="s">
        <v>13</v>
      </c>
      <c r="B39" t="s">
        <v>14</v>
      </c>
    </row>
    <row r="40" spans="1:10" s="3" customFormat="1" x14ac:dyDescent="0.25">
      <c r="A40" s="3" t="s">
        <v>15</v>
      </c>
      <c r="C40" s="3">
        <v>17.68</v>
      </c>
      <c r="D40" s="3">
        <v>8.0299999999999994</v>
      </c>
      <c r="E40" s="3">
        <v>295.39999999999998</v>
      </c>
      <c r="F40" s="3">
        <v>7.22</v>
      </c>
      <c r="G40" s="5">
        <v>41161</v>
      </c>
    </row>
    <row r="41" spans="1:10" x14ac:dyDescent="0.25">
      <c r="A41" t="s">
        <v>16</v>
      </c>
      <c r="C41">
        <v>17.98</v>
      </c>
      <c r="D41">
        <v>7.65</v>
      </c>
      <c r="E41">
        <v>297.10000000000002</v>
      </c>
      <c r="F41">
        <v>5.74</v>
      </c>
      <c r="G41" s="4">
        <v>41161</v>
      </c>
    </row>
    <row r="42" spans="1:10" s="3" customFormat="1" x14ac:dyDescent="0.25">
      <c r="A42" s="3" t="s">
        <v>17</v>
      </c>
      <c r="C42" s="3">
        <v>17.25</v>
      </c>
      <c r="D42" s="3">
        <v>8.0399999999999991</v>
      </c>
      <c r="E42" s="3">
        <v>313.7</v>
      </c>
      <c r="F42" s="3">
        <v>8.51</v>
      </c>
      <c r="G42" s="5">
        <v>41161</v>
      </c>
    </row>
    <row r="43" spans="1:10" x14ac:dyDescent="0.25">
      <c r="A43" t="s">
        <v>18</v>
      </c>
      <c r="C43">
        <v>11.36</v>
      </c>
      <c r="D43">
        <v>7.17</v>
      </c>
      <c r="E43">
        <v>534.79999999999995</v>
      </c>
      <c r="F43">
        <v>2</v>
      </c>
      <c r="G43" s="4">
        <v>41161</v>
      </c>
    </row>
    <row r="44" spans="1:10" s="3" customFormat="1" x14ac:dyDescent="0.25">
      <c r="A44" s="3" t="s">
        <v>19</v>
      </c>
      <c r="C44" s="3">
        <v>19.46</v>
      </c>
      <c r="D44" s="3">
        <v>8.2200000000000006</v>
      </c>
      <c r="E44" s="3">
        <v>316</v>
      </c>
      <c r="F44" s="3">
        <v>11.81</v>
      </c>
      <c r="G44" s="5">
        <v>41161</v>
      </c>
    </row>
    <row r="45" spans="1:10" x14ac:dyDescent="0.25">
      <c r="A45" t="s">
        <v>20</v>
      </c>
      <c r="C45">
        <v>17.100000000000001</v>
      </c>
      <c r="D45">
        <v>7.31</v>
      </c>
      <c r="E45">
        <v>661</v>
      </c>
      <c r="F45">
        <v>7.9</v>
      </c>
      <c r="G45" s="4">
        <v>41161</v>
      </c>
    </row>
    <row r="46" spans="1:10" s="3" customFormat="1" x14ac:dyDescent="0.25">
      <c r="A46" s="3" t="s">
        <v>21</v>
      </c>
      <c r="C46" s="3">
        <v>17.38</v>
      </c>
      <c r="D46" s="3">
        <v>8.18</v>
      </c>
      <c r="E46" s="3">
        <v>323.2</v>
      </c>
      <c r="F46" s="3">
        <v>8.81</v>
      </c>
      <c r="G46" s="5">
        <v>41162</v>
      </c>
    </row>
    <row r="47" spans="1:10" x14ac:dyDescent="0.25">
      <c r="A47" t="s">
        <v>22</v>
      </c>
      <c r="C47">
        <v>11.47</v>
      </c>
      <c r="D47">
        <v>6.79</v>
      </c>
      <c r="E47">
        <v>511.4</v>
      </c>
      <c r="F47">
        <v>3.78</v>
      </c>
      <c r="G47" s="4">
        <v>41162</v>
      </c>
    </row>
    <row r="48" spans="1:10" s="3" customFormat="1" x14ac:dyDescent="0.25">
      <c r="G48" s="5"/>
    </row>
    <row r="49" s="3" customFormat="1" x14ac:dyDescent="0.25"/>
  </sheetData>
  <pageMargins left="0.7" right="0.7" top="0.75" bottom="0.75" header="0.3" footer="0.3"/>
  <pageSetup orientation="landscape" r:id="rId1"/>
  <headerFooter>
    <oddHeader>&amp;L&amp;"-,Bold"&amp;14Table A.2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E11" sqref="E11"/>
    </sheetView>
  </sheetViews>
  <sheetFormatPr defaultRowHeight="15" x14ac:dyDescent="0.25"/>
  <cols>
    <col min="1" max="1" width="18" style="7" customWidth="1"/>
  </cols>
  <sheetData>
    <row r="1" spans="1:21" x14ac:dyDescent="0.25">
      <c r="A1" s="6" t="s">
        <v>23</v>
      </c>
      <c r="C1" s="7"/>
      <c r="I1" s="3"/>
    </row>
    <row r="2" spans="1:21" s="10" customFormat="1" x14ac:dyDescent="0.25">
      <c r="A2" s="8" t="s">
        <v>24</v>
      </c>
      <c r="B2" s="8"/>
      <c r="C2" s="8"/>
      <c r="D2" s="8"/>
      <c r="E2" s="9"/>
      <c r="K2" s="11"/>
    </row>
    <row r="3" spans="1:21" s="12" customFormat="1" ht="75" x14ac:dyDescent="0.25">
      <c r="A3" s="12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33</v>
      </c>
      <c r="J3" s="12" t="s">
        <v>34</v>
      </c>
      <c r="K3" s="13" t="s">
        <v>35</v>
      </c>
      <c r="L3" s="12" t="s">
        <v>36</v>
      </c>
      <c r="M3" s="12" t="s">
        <v>37</v>
      </c>
      <c r="N3" s="12" t="s">
        <v>38</v>
      </c>
      <c r="O3" s="12" t="s">
        <v>39</v>
      </c>
      <c r="P3" s="12" t="s">
        <v>40</v>
      </c>
      <c r="Q3" s="12" t="s">
        <v>41</v>
      </c>
      <c r="R3" s="12" t="s">
        <v>42</v>
      </c>
      <c r="S3" s="12" t="s">
        <v>43</v>
      </c>
      <c r="T3" s="12" t="s">
        <v>44</v>
      </c>
      <c r="U3" s="12" t="s">
        <v>45</v>
      </c>
    </row>
    <row r="4" spans="1:21" s="14" customFormat="1" x14ac:dyDescent="0.25">
      <c r="B4" s="14" t="s">
        <v>46</v>
      </c>
      <c r="C4" s="14" t="s">
        <v>46</v>
      </c>
      <c r="D4" s="14" t="s">
        <v>46</v>
      </c>
      <c r="E4" s="14" t="s">
        <v>46</v>
      </c>
      <c r="F4" s="14" t="s">
        <v>46</v>
      </c>
      <c r="G4" s="14" t="s">
        <v>46</v>
      </c>
      <c r="H4" s="14" t="s">
        <v>46</v>
      </c>
      <c r="I4" s="14" t="s">
        <v>46</v>
      </c>
      <c r="J4" s="14" t="s">
        <v>46</v>
      </c>
      <c r="L4" s="14" t="s">
        <v>47</v>
      </c>
      <c r="M4" s="14" t="s">
        <v>46</v>
      </c>
      <c r="N4" s="14" t="s">
        <v>46</v>
      </c>
      <c r="O4" s="14" t="s">
        <v>46</v>
      </c>
      <c r="P4" s="14" t="s">
        <v>46</v>
      </c>
      <c r="Q4" s="14" t="s">
        <v>46</v>
      </c>
      <c r="R4" s="14" t="s">
        <v>46</v>
      </c>
      <c r="S4" s="14" t="s">
        <v>46</v>
      </c>
      <c r="T4" s="14" t="s">
        <v>46</v>
      </c>
      <c r="U4" s="14" t="s">
        <v>46</v>
      </c>
    </row>
    <row r="5" spans="1:21" s="7" customFormat="1" x14ac:dyDescent="0.25">
      <c r="A5" s="7" t="s">
        <v>48</v>
      </c>
      <c r="B5" s="7">
        <v>7.2999999999999995E-2</v>
      </c>
      <c r="C5" s="7">
        <f>0.01/2</f>
        <v>5.0000000000000001E-3</v>
      </c>
      <c r="D5" s="7">
        <f>SUM(B5:C5)</f>
        <v>7.8E-2</v>
      </c>
      <c r="E5" s="7">
        <v>6.3299999999999995E-2</v>
      </c>
      <c r="F5" s="7">
        <v>5.5899999999999998E-2</v>
      </c>
      <c r="G5" s="7">
        <v>4.8</v>
      </c>
      <c r="H5" s="7">
        <v>183</v>
      </c>
      <c r="I5" s="7">
        <v>5.14</v>
      </c>
      <c r="J5" s="7">
        <f>0.2/2</f>
        <v>0.1</v>
      </c>
      <c r="K5" s="7">
        <f>I5/J5</f>
        <v>51.399999999999991</v>
      </c>
      <c r="L5" s="7">
        <f>0.05/2</f>
        <v>2.5000000000000001E-2</v>
      </c>
      <c r="M5" s="7">
        <f>0.05/2</f>
        <v>2.5000000000000001E-2</v>
      </c>
      <c r="N5" s="7">
        <f xml:space="preserve"> 0.01/2</f>
        <v>5.0000000000000001E-3</v>
      </c>
      <c r="O5" s="15">
        <v>30.2</v>
      </c>
      <c r="P5" s="7">
        <v>11.8</v>
      </c>
      <c r="Q5" s="7">
        <v>3.79</v>
      </c>
      <c r="R5" s="15">
        <v>14.9</v>
      </c>
      <c r="S5" s="7">
        <v>7.14</v>
      </c>
      <c r="T5" s="7">
        <v>135</v>
      </c>
      <c r="U5" s="7">
        <v>136</v>
      </c>
    </row>
    <row r="6" spans="1:21" s="7" customFormat="1" x14ac:dyDescent="0.25">
      <c r="A6" s="7" t="s">
        <v>49</v>
      </c>
      <c r="B6" s="7">
        <v>2.8000000000000001E-2</v>
      </c>
      <c r="C6" s="16">
        <v>2.9000000000000001E-2</v>
      </c>
      <c r="D6" s="7">
        <f t="shared" ref="D6:D16" si="0">SUM(B6:C6)</f>
        <v>5.7000000000000002E-2</v>
      </c>
      <c r="E6" s="7">
        <v>5.3699999999999998E-2</v>
      </c>
      <c r="F6" s="7">
        <v>5.04E-2</v>
      </c>
      <c r="G6" s="7">
        <v>4.0999999999999996</v>
      </c>
      <c r="H6" s="7">
        <v>184</v>
      </c>
      <c r="I6" s="7">
        <v>5.13</v>
      </c>
      <c r="J6" s="7">
        <f>0.2/2</f>
        <v>0.1</v>
      </c>
      <c r="K6" s="7">
        <f t="shared" ref="K6:K16" si="1">I6/J6</f>
        <v>51.3</v>
      </c>
      <c r="L6" s="7">
        <f t="shared" ref="L6:M16" si="2">0.05/2</f>
        <v>2.5000000000000001E-2</v>
      </c>
      <c r="M6" s="7">
        <v>7.8E-2</v>
      </c>
      <c r="N6" s="7">
        <v>2.1999999999999999E-2</v>
      </c>
      <c r="O6" s="15">
        <v>28.9</v>
      </c>
      <c r="P6" s="7">
        <v>11.8</v>
      </c>
      <c r="Q6" s="7">
        <v>3.89</v>
      </c>
      <c r="R6" s="15">
        <v>16</v>
      </c>
      <c r="S6" s="7">
        <v>7.1</v>
      </c>
      <c r="T6" s="7">
        <v>136</v>
      </c>
      <c r="U6" s="7">
        <v>136</v>
      </c>
    </row>
    <row r="7" spans="1:21" s="7" customFormat="1" x14ac:dyDescent="0.25">
      <c r="A7" s="16" t="s">
        <v>50</v>
      </c>
      <c r="B7" s="7">
        <v>0.06</v>
      </c>
      <c r="C7" s="7">
        <f>0.01/2</f>
        <v>5.0000000000000001E-3</v>
      </c>
      <c r="D7" s="7">
        <f>SUM(B7:C7)</f>
        <v>6.5000000000000002E-2</v>
      </c>
      <c r="E7" s="7">
        <v>5.2400000000000002E-2</v>
      </c>
      <c r="F7" s="7">
        <v>4.3999999999999997E-2</v>
      </c>
      <c r="G7" s="7">
        <v>4.0999999999999996</v>
      </c>
      <c r="H7" s="7">
        <v>198</v>
      </c>
      <c r="I7" s="7">
        <v>5.75</v>
      </c>
      <c r="J7" s="7">
        <f>0.2/2</f>
        <v>0.1</v>
      </c>
      <c r="K7" s="7">
        <f t="shared" si="1"/>
        <v>57.5</v>
      </c>
      <c r="L7" s="7">
        <f t="shared" si="2"/>
        <v>2.5000000000000001E-2</v>
      </c>
      <c r="M7" s="7">
        <f t="shared" si="2"/>
        <v>2.5000000000000001E-2</v>
      </c>
      <c r="N7" s="7">
        <v>0.02</v>
      </c>
      <c r="O7" s="15">
        <v>33.700000000000003</v>
      </c>
      <c r="P7" s="7">
        <v>13.2</v>
      </c>
      <c r="Q7" s="7">
        <v>4.05</v>
      </c>
      <c r="R7" s="15">
        <v>15.6</v>
      </c>
      <c r="S7" s="7">
        <v>9.56</v>
      </c>
      <c r="T7" s="7">
        <v>135</v>
      </c>
      <c r="U7" s="7">
        <v>148</v>
      </c>
    </row>
    <row r="8" spans="1:21" s="7" customFormat="1" x14ac:dyDescent="0.25">
      <c r="A8" s="7" t="s">
        <v>51</v>
      </c>
      <c r="B8" s="7">
        <f>0.01/2</f>
        <v>5.0000000000000001E-3</v>
      </c>
      <c r="C8" s="16">
        <v>0.58499999999999996</v>
      </c>
      <c r="D8" s="16">
        <f t="shared" si="0"/>
        <v>0.59</v>
      </c>
      <c r="E8" s="29">
        <v>6.2799999999999995E-2</v>
      </c>
      <c r="F8" s="29">
        <v>7.22E-2</v>
      </c>
      <c r="G8" s="7">
        <v>9</v>
      </c>
      <c r="H8" s="7">
        <v>524</v>
      </c>
      <c r="I8" s="7">
        <v>10.7</v>
      </c>
      <c r="J8" s="7">
        <f>0.2/2</f>
        <v>0.1</v>
      </c>
      <c r="K8" s="7">
        <f t="shared" si="1"/>
        <v>106.99999999999999</v>
      </c>
      <c r="L8" s="7">
        <f t="shared" si="2"/>
        <v>2.5000000000000001E-2</v>
      </c>
      <c r="M8" s="7">
        <v>2.39</v>
      </c>
      <c r="N8" s="7">
        <v>0.38200000000000001</v>
      </c>
      <c r="O8" s="15">
        <v>125</v>
      </c>
      <c r="P8" s="7">
        <v>34.1</v>
      </c>
      <c r="Q8" s="7">
        <v>8.4</v>
      </c>
      <c r="R8" s="15">
        <v>18.899999999999999</v>
      </c>
      <c r="S8" s="7">
        <v>4.54</v>
      </c>
      <c r="T8" s="7">
        <v>470</v>
      </c>
      <c r="U8" s="7">
        <v>470</v>
      </c>
    </row>
    <row r="9" spans="1:21" s="7" customFormat="1" x14ac:dyDescent="0.25">
      <c r="A9" s="7" t="s">
        <v>52</v>
      </c>
      <c r="B9" s="7">
        <f>0.01/2</f>
        <v>5.0000000000000001E-3</v>
      </c>
      <c r="C9" s="7">
        <v>1.2E-2</v>
      </c>
      <c r="D9" s="7">
        <f t="shared" si="0"/>
        <v>1.7000000000000001E-2</v>
      </c>
      <c r="E9" s="7">
        <v>5.1799999999999999E-2</v>
      </c>
      <c r="F9" s="7">
        <v>4.6199999999999998E-2</v>
      </c>
      <c r="G9" s="7">
        <v>4.0999999999999996</v>
      </c>
      <c r="H9" s="7">
        <v>205</v>
      </c>
      <c r="I9" s="7">
        <v>5.79</v>
      </c>
      <c r="J9" s="7">
        <f>0.2/2</f>
        <v>0.1</v>
      </c>
      <c r="K9" s="7">
        <f t="shared" si="1"/>
        <v>57.9</v>
      </c>
      <c r="L9" s="7">
        <f t="shared" si="2"/>
        <v>2.5000000000000001E-2</v>
      </c>
      <c r="M9" s="7">
        <f t="shared" si="2"/>
        <v>2.5000000000000001E-2</v>
      </c>
      <c r="N9" s="7">
        <v>4.2000000000000003E-2</v>
      </c>
      <c r="O9" s="15">
        <v>34.5</v>
      </c>
      <c r="P9" s="7">
        <v>13</v>
      </c>
      <c r="Q9" s="7">
        <v>4.07</v>
      </c>
      <c r="R9" s="15">
        <v>15.7</v>
      </c>
      <c r="S9" s="7">
        <v>9.93</v>
      </c>
      <c r="T9" s="7">
        <v>151</v>
      </c>
      <c r="U9" s="7">
        <v>151</v>
      </c>
    </row>
    <row r="10" spans="1:21" s="7" customFormat="1" x14ac:dyDescent="0.25">
      <c r="A10" s="7" t="s">
        <v>53</v>
      </c>
      <c r="B10" s="16">
        <v>1.0900000000000001</v>
      </c>
      <c r="C10" s="16">
        <v>1.7000000000000001E-2</v>
      </c>
      <c r="D10" s="16">
        <f t="shared" si="0"/>
        <v>1.107</v>
      </c>
      <c r="E10" s="29">
        <f>0.005/2</f>
        <v>2.5000000000000001E-3</v>
      </c>
      <c r="F10" s="29">
        <v>5.5999999999999999E-3</v>
      </c>
      <c r="L10" s="7">
        <f t="shared" si="2"/>
        <v>2.5000000000000001E-2</v>
      </c>
      <c r="M10" s="7">
        <f t="shared" si="2"/>
        <v>2.5000000000000001E-2</v>
      </c>
      <c r="N10" s="7">
        <f xml:space="preserve"> 0.01/2</f>
        <v>5.0000000000000001E-3</v>
      </c>
      <c r="O10" s="15">
        <v>46</v>
      </c>
      <c r="P10" s="7">
        <v>26.9</v>
      </c>
      <c r="Q10" s="7">
        <v>5.52</v>
      </c>
      <c r="R10" s="16"/>
    </row>
    <row r="11" spans="1:21" s="7" customFormat="1" x14ac:dyDescent="0.25">
      <c r="A11" s="7" t="s">
        <v>7</v>
      </c>
      <c r="B11" s="7">
        <v>3.1</v>
      </c>
      <c r="C11" s="7">
        <f>0.01/2</f>
        <v>5.0000000000000001E-3</v>
      </c>
      <c r="D11" s="7">
        <f t="shared" si="0"/>
        <v>3.105</v>
      </c>
      <c r="E11" s="34">
        <v>0.46</v>
      </c>
      <c r="F11" s="29">
        <v>0.57999999999999996</v>
      </c>
      <c r="G11" s="7">
        <v>1.8</v>
      </c>
      <c r="H11" s="7">
        <v>671</v>
      </c>
      <c r="I11" s="7">
        <v>95.9</v>
      </c>
      <c r="J11" s="7">
        <f>0.2/2</f>
        <v>0.1</v>
      </c>
      <c r="K11" s="7">
        <f t="shared" si="1"/>
        <v>959</v>
      </c>
      <c r="L11" s="7">
        <v>0.22600000000000001</v>
      </c>
      <c r="M11" s="7">
        <f t="shared" si="2"/>
        <v>2.5000000000000001E-2</v>
      </c>
      <c r="N11" s="7">
        <v>1.7999999999999999E-2</v>
      </c>
      <c r="O11" s="15">
        <v>101</v>
      </c>
      <c r="P11" s="7">
        <v>26.9</v>
      </c>
      <c r="Q11" s="7">
        <v>8.1199999999999992</v>
      </c>
      <c r="R11" s="15">
        <v>94.7</v>
      </c>
      <c r="S11" s="7">
        <v>37.5</v>
      </c>
      <c r="T11" s="7">
        <v>403</v>
      </c>
      <c r="U11" s="7">
        <v>403</v>
      </c>
    </row>
    <row r="12" spans="1:21" s="7" customFormat="1" x14ac:dyDescent="0.25">
      <c r="A12" s="7" t="s">
        <v>9</v>
      </c>
      <c r="O12" s="16"/>
      <c r="R12" s="16"/>
    </row>
    <row r="13" spans="1:21" s="16" customFormat="1" x14ac:dyDescent="0.25">
      <c r="A13" s="16" t="s">
        <v>11</v>
      </c>
      <c r="B13" s="16">
        <f>(13.6 + 13.7)/2</f>
        <v>13.649999999999999</v>
      </c>
      <c r="C13" s="16">
        <f>0.01/2</f>
        <v>5.0000000000000001E-3</v>
      </c>
      <c r="D13" s="16">
        <f t="shared" si="0"/>
        <v>13.654999999999999</v>
      </c>
      <c r="E13" s="16">
        <f>(0.469+0.474)/2</f>
        <v>0.47149999999999997</v>
      </c>
      <c r="F13" s="16">
        <f>(0.495+0.528)/2</f>
        <v>0.51150000000000007</v>
      </c>
      <c r="G13" s="16">
        <v>1.6</v>
      </c>
      <c r="H13" s="16">
        <f>(643+644)/2</f>
        <v>643.5</v>
      </c>
      <c r="I13" s="16">
        <f>(148+147)/2</f>
        <v>147.5</v>
      </c>
      <c r="J13" s="16">
        <f>0.2/2</f>
        <v>0.1</v>
      </c>
      <c r="K13" s="7">
        <f t="shared" si="1"/>
        <v>1475</v>
      </c>
      <c r="L13" s="16">
        <f>(0.292+0.289)/2</f>
        <v>0.29049999999999998</v>
      </c>
      <c r="M13" s="16">
        <f t="shared" si="2"/>
        <v>2.5000000000000001E-2</v>
      </c>
      <c r="N13" s="16">
        <f xml:space="preserve"> 0.01/2</f>
        <v>5.0000000000000001E-3</v>
      </c>
      <c r="O13" s="15">
        <f>(85.8+87)/2</f>
        <v>86.4</v>
      </c>
      <c r="P13" s="16">
        <f>(18.8+19.5)/2</f>
        <v>19.149999999999999</v>
      </c>
      <c r="Q13" s="16">
        <f>(10.2+9.87)/2</f>
        <v>10.035</v>
      </c>
      <c r="R13" s="15">
        <f>(92.4+88.5)/2</f>
        <v>90.45</v>
      </c>
      <c r="S13" s="16">
        <f>(32.2+32.3)/2</f>
        <v>32.25</v>
      </c>
      <c r="T13" s="16">
        <v>220</v>
      </c>
      <c r="U13" s="16">
        <v>220</v>
      </c>
    </row>
    <row r="14" spans="1:21" s="7" customFormat="1" x14ac:dyDescent="0.25">
      <c r="A14" s="7" t="s">
        <v>13</v>
      </c>
      <c r="B14" s="7">
        <v>3.03</v>
      </c>
      <c r="C14" s="7">
        <f>0.01/2</f>
        <v>5.0000000000000001E-3</v>
      </c>
      <c r="D14" s="7">
        <f t="shared" si="0"/>
        <v>3.0349999999999997</v>
      </c>
      <c r="E14" s="7">
        <v>9.8299999999999998E-2</v>
      </c>
      <c r="F14" s="7">
        <v>9.5299999999999996E-2</v>
      </c>
      <c r="G14" s="7">
        <v>1.6</v>
      </c>
      <c r="H14" s="7">
        <v>407</v>
      </c>
      <c r="I14" s="7">
        <v>45.6</v>
      </c>
      <c r="J14" s="7">
        <f>0.2/2</f>
        <v>0.1</v>
      </c>
      <c r="K14" s="7">
        <f t="shared" si="1"/>
        <v>456</v>
      </c>
      <c r="L14" s="16">
        <v>0.124</v>
      </c>
      <c r="M14" s="7">
        <f t="shared" si="2"/>
        <v>2.5000000000000001E-2</v>
      </c>
      <c r="N14" s="7">
        <v>1.2E-2</v>
      </c>
      <c r="O14" s="15">
        <v>65.2</v>
      </c>
      <c r="P14" s="7">
        <v>16.8</v>
      </c>
      <c r="Q14" s="7">
        <v>4.43</v>
      </c>
      <c r="R14" s="15">
        <v>40.799999999999997</v>
      </c>
      <c r="S14" s="7">
        <v>14.6</v>
      </c>
      <c r="T14" s="7">
        <v>235</v>
      </c>
      <c r="U14" s="7">
        <v>235</v>
      </c>
    </row>
    <row r="15" spans="1:21" s="7" customFormat="1" x14ac:dyDescent="0.25">
      <c r="A15" s="7" t="s">
        <v>54</v>
      </c>
      <c r="B15" s="7">
        <f>(0.116+0.105)/2</f>
        <v>0.1105</v>
      </c>
      <c r="C15" s="7">
        <f>(( 0.01/2)+0.018)/2</f>
        <v>1.15E-2</v>
      </c>
      <c r="D15" s="7">
        <f>SUM(B15:C15)</f>
        <v>0.122</v>
      </c>
      <c r="E15" s="7">
        <f>(0.0594+0.0582)/2</f>
        <v>5.8800000000000005E-2</v>
      </c>
      <c r="F15" s="7">
        <f>(0.0491+0.0495)/2</f>
        <v>4.9299999999999997E-2</v>
      </c>
      <c r="G15" s="7">
        <f>(3.2+3.5)/2</f>
        <v>3.35</v>
      </c>
      <c r="H15" s="7">
        <f>(212+211)/2</f>
        <v>211.5</v>
      </c>
      <c r="I15" s="7">
        <f>(8.37+8.26)/2</f>
        <v>8.3149999999999995</v>
      </c>
      <c r="J15" s="7">
        <f>0.2/2</f>
        <v>0.1</v>
      </c>
      <c r="K15" s="7">
        <f t="shared" si="1"/>
        <v>83.149999999999991</v>
      </c>
      <c r="L15" s="7">
        <f>0.05/2</f>
        <v>2.5000000000000001E-2</v>
      </c>
      <c r="M15" s="7">
        <f t="shared" si="2"/>
        <v>2.5000000000000001E-2</v>
      </c>
      <c r="N15" s="7">
        <v>2.4E-2</v>
      </c>
      <c r="O15" s="15">
        <f>(36.6+35.5)/2</f>
        <v>36.049999999999997</v>
      </c>
      <c r="P15" s="7">
        <f>(13.2+13.9)/2</f>
        <v>13.55</v>
      </c>
      <c r="Q15" s="7">
        <f>(4.35+4.31)/2</f>
        <v>4.33</v>
      </c>
      <c r="R15" s="15">
        <f>(18.1+17.8)/2</f>
        <v>17.950000000000003</v>
      </c>
      <c r="S15" s="7">
        <f>(10.4+10.6)/2</f>
        <v>10.5</v>
      </c>
      <c r="T15" s="7">
        <f>(152+153)/2</f>
        <v>152.5</v>
      </c>
      <c r="U15" s="7">
        <f>(152+153)/2</f>
        <v>152.5</v>
      </c>
    </row>
    <row r="16" spans="1:21" s="7" customFormat="1" x14ac:dyDescent="0.25">
      <c r="A16" s="7" t="s">
        <v>55</v>
      </c>
      <c r="B16" s="16">
        <v>0.187</v>
      </c>
      <c r="C16" s="16">
        <v>2.8000000000000001E-2</v>
      </c>
      <c r="D16" s="16">
        <f t="shared" si="0"/>
        <v>0.215</v>
      </c>
      <c r="E16" s="16">
        <v>6.1100000000000002E-2</v>
      </c>
      <c r="F16" s="16">
        <v>5.6800000000000003E-2</v>
      </c>
      <c r="H16" s="7">
        <v>222</v>
      </c>
      <c r="I16" s="7">
        <v>10.199999999999999</v>
      </c>
      <c r="J16" s="7">
        <f>0.2/2</f>
        <v>0.1</v>
      </c>
      <c r="K16" s="7">
        <f t="shared" si="1"/>
        <v>101.99999999999999</v>
      </c>
      <c r="L16" s="7">
        <f>0.05/2</f>
        <v>2.5000000000000001E-2</v>
      </c>
      <c r="M16" s="7">
        <f t="shared" si="2"/>
        <v>2.5000000000000001E-2</v>
      </c>
      <c r="N16" s="7">
        <v>1.7999999999999999E-2</v>
      </c>
      <c r="O16" s="15">
        <v>35.6</v>
      </c>
      <c r="P16" s="7">
        <v>13.8</v>
      </c>
      <c r="Q16" s="7">
        <v>4.5199999999999996</v>
      </c>
      <c r="R16" s="15">
        <v>18.899999999999999</v>
      </c>
      <c r="S16" s="7">
        <v>10.9</v>
      </c>
    </row>
    <row r="18" spans="1:4" s="29" customFormat="1" x14ac:dyDescent="0.25">
      <c r="A18" s="36" t="s">
        <v>58</v>
      </c>
      <c r="B18" s="36"/>
      <c r="C18" s="36"/>
    </row>
    <row r="19" spans="1:4" s="29" customFormat="1" x14ac:dyDescent="0.25">
      <c r="A19" s="35"/>
      <c r="B19" s="35"/>
    </row>
    <row r="20" spans="1:4" s="28" customFormat="1" x14ac:dyDescent="0.25"/>
    <row r="21" spans="1:4" s="28" customFormat="1" x14ac:dyDescent="0.25"/>
    <row r="22" spans="1:4" s="28" customFormat="1" x14ac:dyDescent="0.25">
      <c r="A22" s="30"/>
    </row>
    <row r="23" spans="1:4" s="29" customFormat="1" x14ac:dyDescent="0.25"/>
    <row r="24" spans="1:4" s="29" customFormat="1" x14ac:dyDescent="0.25"/>
    <row r="25" spans="1:4" s="29" customFormat="1" x14ac:dyDescent="0.25"/>
    <row r="26" spans="1:4" s="29" customFormat="1" x14ac:dyDescent="0.25"/>
    <row r="27" spans="1:4" s="31" customFormat="1" x14ac:dyDescent="0.25">
      <c r="A27" s="35"/>
      <c r="B27" s="35"/>
      <c r="D27" s="29"/>
    </row>
    <row r="28" spans="1:4" s="29" customFormat="1" x14ac:dyDescent="0.25"/>
    <row r="29" spans="1:4" s="29" customFormat="1" x14ac:dyDescent="0.25"/>
    <row r="30" spans="1:4" s="29" customFormat="1" x14ac:dyDescent="0.25"/>
    <row r="31" spans="1:4" s="29" customFormat="1" x14ac:dyDescent="0.25"/>
    <row r="32" spans="1:4" s="29" customFormat="1" x14ac:dyDescent="0.25"/>
    <row r="33" spans="1:4" s="29" customFormat="1" x14ac:dyDescent="0.25"/>
    <row r="34" spans="1:4" s="29" customFormat="1" x14ac:dyDescent="0.25"/>
    <row r="35" spans="1:4" s="28" customFormat="1" x14ac:dyDescent="0.25"/>
    <row r="36" spans="1:4" s="29" customFormat="1" x14ac:dyDescent="0.25"/>
    <row r="37" spans="1:4" s="29" customFormat="1" x14ac:dyDescent="0.25"/>
    <row r="38" spans="1:4" s="29" customFormat="1" x14ac:dyDescent="0.25"/>
    <row r="39" spans="1:4" s="29" customFormat="1" x14ac:dyDescent="0.25"/>
    <row r="40" spans="1:4" s="29" customFormat="1" x14ac:dyDescent="0.25"/>
    <row r="41" spans="1:4" s="29" customFormat="1" x14ac:dyDescent="0.25"/>
    <row r="42" spans="1:4" s="29" customFormat="1" x14ac:dyDescent="0.25"/>
    <row r="43" spans="1:4" s="29" customFormat="1" x14ac:dyDescent="0.25"/>
    <row r="44" spans="1:4" s="31" customFormat="1" x14ac:dyDescent="0.25">
      <c r="A44" s="35"/>
      <c r="B44" s="35"/>
      <c r="D44" s="29"/>
    </row>
    <row r="45" spans="1:4" s="29" customFormat="1" x14ac:dyDescent="0.25"/>
    <row r="46" spans="1:4" s="29" customFormat="1" x14ac:dyDescent="0.25"/>
    <row r="47" spans="1:4" s="29" customFormat="1" x14ac:dyDescent="0.25"/>
    <row r="48" spans="1:4" s="18" customFormat="1" x14ac:dyDescent="0.25">
      <c r="A48" s="29"/>
    </row>
    <row r="49" spans="1:6" s="18" customFormat="1" x14ac:dyDescent="0.25">
      <c r="A49" s="29"/>
    </row>
    <row r="50" spans="1:6" s="18" customFormat="1" x14ac:dyDescent="0.25">
      <c r="A50" s="29"/>
    </row>
    <row r="51" spans="1:6" s="18" customFormat="1" x14ac:dyDescent="0.25">
      <c r="A51" s="29"/>
    </row>
    <row r="52" spans="1:6" s="18" customFormat="1" x14ac:dyDescent="0.25">
      <c r="A52" s="28"/>
      <c r="B52" s="28"/>
      <c r="C52" s="28"/>
      <c r="D52" s="28"/>
      <c r="E52" s="28"/>
      <c r="F52" s="28"/>
    </row>
    <row r="53" spans="1:6" s="18" customFormat="1" x14ac:dyDescent="0.25">
      <c r="A53" s="28"/>
      <c r="B53" s="28"/>
      <c r="C53" s="28"/>
      <c r="D53" s="28"/>
      <c r="E53" s="28"/>
      <c r="F53" s="28"/>
    </row>
    <row r="54" spans="1:6" s="18" customFormat="1" x14ac:dyDescent="0.25">
      <c r="A54" s="29"/>
      <c r="B54" s="29"/>
      <c r="C54" s="29"/>
      <c r="D54" s="29"/>
      <c r="E54" s="29"/>
      <c r="F54" s="29"/>
    </row>
    <row r="55" spans="1:6" s="18" customFormat="1" x14ac:dyDescent="0.25">
      <c r="A55" s="29"/>
      <c r="B55" s="29"/>
      <c r="C55" s="29"/>
      <c r="D55" s="29"/>
      <c r="E55" s="29"/>
      <c r="F55" s="29"/>
    </row>
    <row r="56" spans="1:6" s="18" customFormat="1" x14ac:dyDescent="0.25">
      <c r="A56" s="29"/>
      <c r="B56" s="29"/>
      <c r="C56" s="29"/>
      <c r="D56" s="29"/>
      <c r="E56" s="29"/>
      <c r="F56" s="29"/>
    </row>
    <row r="57" spans="1:6" s="18" customFormat="1" x14ac:dyDescent="0.25">
      <c r="A57" s="29"/>
      <c r="B57" s="29"/>
      <c r="C57" s="29"/>
      <c r="D57" s="29"/>
      <c r="E57" s="29"/>
      <c r="F57" s="29"/>
    </row>
    <row r="58" spans="1:6" s="18" customFormat="1" x14ac:dyDescent="0.25">
      <c r="A58" s="29"/>
      <c r="B58" s="29"/>
      <c r="C58" s="29"/>
      <c r="D58" s="29"/>
      <c r="E58" s="29"/>
      <c r="F58" s="29"/>
    </row>
    <row r="59" spans="1:6" s="18" customFormat="1" x14ac:dyDescent="0.25">
      <c r="A59" s="29"/>
      <c r="B59" s="29"/>
      <c r="C59" s="29"/>
      <c r="D59" s="29"/>
      <c r="E59" s="29"/>
      <c r="F59" s="29"/>
    </row>
    <row r="60" spans="1:6" s="18" customFormat="1" x14ac:dyDescent="0.25">
      <c r="A60" s="29"/>
      <c r="B60" s="29"/>
      <c r="C60" s="29"/>
      <c r="D60" s="29"/>
      <c r="E60" s="29"/>
      <c r="F60" s="29"/>
    </row>
    <row r="61" spans="1:6" s="18" customFormat="1" x14ac:dyDescent="0.25">
      <c r="A61" s="29"/>
      <c r="B61" s="29"/>
      <c r="C61" s="29"/>
      <c r="D61" s="29"/>
      <c r="E61" s="29"/>
      <c r="F61" s="29"/>
    </row>
    <row r="62" spans="1:6" s="18" customFormat="1" x14ac:dyDescent="0.25">
      <c r="A62" s="29"/>
      <c r="B62" s="29"/>
      <c r="C62" s="29"/>
      <c r="D62" s="29"/>
      <c r="E62" s="29"/>
      <c r="F62" s="29"/>
    </row>
    <row r="63" spans="1:6" s="18" customFormat="1" x14ac:dyDescent="0.25">
      <c r="A63" s="29"/>
      <c r="B63" s="29"/>
      <c r="C63" s="29"/>
      <c r="D63" s="29"/>
      <c r="E63" s="29"/>
      <c r="F63" s="29"/>
    </row>
    <row r="64" spans="1:6" s="18" customFormat="1" x14ac:dyDescent="0.25">
      <c r="A64" s="29"/>
      <c r="B64" s="29"/>
      <c r="C64" s="29"/>
      <c r="D64" s="29"/>
      <c r="E64" s="29"/>
      <c r="F64" s="29"/>
    </row>
    <row r="65" spans="1:6" s="18" customFormat="1" x14ac:dyDescent="0.25">
      <c r="A65" s="29"/>
      <c r="B65" s="29"/>
      <c r="C65" s="29"/>
      <c r="D65" s="29"/>
      <c r="E65" s="29"/>
      <c r="F65" s="29"/>
    </row>
  </sheetData>
  <mergeCells count="4">
    <mergeCell ref="A19:B19"/>
    <mergeCell ref="A27:B27"/>
    <mergeCell ref="A44:B44"/>
    <mergeCell ref="A18:C1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B5" sqref="B5"/>
    </sheetView>
  </sheetViews>
  <sheetFormatPr defaultRowHeight="15" x14ac:dyDescent="0.25"/>
  <cols>
    <col min="1" max="1" width="20.7109375" customWidth="1"/>
    <col min="2" max="21" width="12.7109375" customWidth="1"/>
  </cols>
  <sheetData>
    <row r="1" spans="1:21" x14ac:dyDescent="0.25">
      <c r="A1" s="6" t="s">
        <v>56</v>
      </c>
      <c r="F1" s="3"/>
      <c r="G1" s="3"/>
      <c r="H1" s="3"/>
    </row>
    <row r="2" spans="1:21" s="10" customFormat="1" x14ac:dyDescent="0.25">
      <c r="A2" s="8" t="s">
        <v>24</v>
      </c>
      <c r="B2" s="8"/>
      <c r="C2" s="8"/>
      <c r="D2" s="9"/>
    </row>
    <row r="3" spans="1:21" s="12" customFormat="1" ht="45" x14ac:dyDescent="0.25">
      <c r="A3" s="12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33</v>
      </c>
      <c r="J3" s="12" t="s">
        <v>34</v>
      </c>
      <c r="K3" s="12" t="s">
        <v>35</v>
      </c>
      <c r="L3" s="12" t="s">
        <v>36</v>
      </c>
      <c r="M3" s="12" t="s">
        <v>37</v>
      </c>
      <c r="N3" s="12" t="s">
        <v>38</v>
      </c>
      <c r="O3" s="12" t="s">
        <v>39</v>
      </c>
      <c r="P3" s="12" t="s">
        <v>40</v>
      </c>
      <c r="Q3" s="12" t="s">
        <v>41</v>
      </c>
      <c r="R3" s="12" t="s">
        <v>42</v>
      </c>
      <c r="S3" s="12" t="s">
        <v>43</v>
      </c>
      <c r="T3" s="12" t="s">
        <v>44</v>
      </c>
      <c r="U3" s="12" t="s">
        <v>45</v>
      </c>
    </row>
    <row r="4" spans="1:21" s="14" customFormat="1" x14ac:dyDescent="0.25">
      <c r="B4" s="14" t="s">
        <v>46</v>
      </c>
      <c r="C4" s="14" t="s">
        <v>46</v>
      </c>
      <c r="D4" s="14" t="s">
        <v>46</v>
      </c>
      <c r="E4" s="14" t="s">
        <v>46</v>
      </c>
      <c r="F4" s="14" t="s">
        <v>46</v>
      </c>
      <c r="G4" s="14" t="s">
        <v>46</v>
      </c>
      <c r="H4" s="14" t="s">
        <v>46</v>
      </c>
      <c r="I4" s="14" t="s">
        <v>46</v>
      </c>
      <c r="J4" s="14" t="s">
        <v>46</v>
      </c>
      <c r="L4" s="14" t="s">
        <v>47</v>
      </c>
      <c r="M4" s="14" t="s">
        <v>46</v>
      </c>
      <c r="N4" s="14" t="s">
        <v>46</v>
      </c>
      <c r="O4" s="14" t="s">
        <v>46</v>
      </c>
      <c r="P4" s="14" t="s">
        <v>46</v>
      </c>
      <c r="Q4" s="14" t="s">
        <v>46</v>
      </c>
      <c r="R4" s="14" t="s">
        <v>46</v>
      </c>
      <c r="S4" s="14" t="s">
        <v>46</v>
      </c>
      <c r="T4" s="14" t="s">
        <v>46</v>
      </c>
      <c r="U4" s="14" t="s">
        <v>46</v>
      </c>
    </row>
    <row r="5" spans="1:21" x14ac:dyDescent="0.25">
      <c r="A5" t="s">
        <v>48</v>
      </c>
      <c r="B5">
        <v>0.8</v>
      </c>
      <c r="C5" s="17">
        <v>2.7E-2</v>
      </c>
      <c r="D5">
        <f>SUM(B5:C5)</f>
        <v>0.82700000000000007</v>
      </c>
      <c r="E5" s="18">
        <v>5.5500000000000001E-2</v>
      </c>
      <c r="F5" s="18">
        <v>4.7800000000000002E-2</v>
      </c>
      <c r="G5" s="18">
        <v>4.5999999999999996</v>
      </c>
      <c r="H5" s="18">
        <v>167</v>
      </c>
      <c r="I5">
        <v>4.45</v>
      </c>
      <c r="J5" s="18">
        <f>0.025/2</f>
        <v>1.2500000000000001E-2</v>
      </c>
      <c r="K5" s="18">
        <f>I5/J5</f>
        <v>356</v>
      </c>
      <c r="L5" s="19">
        <f>0.025/2</f>
        <v>1.2500000000000001E-2</v>
      </c>
      <c r="M5" s="17">
        <v>9.4E-2</v>
      </c>
      <c r="N5" s="17">
        <v>4.8000000000000001E-2</v>
      </c>
      <c r="O5" s="20">
        <v>24.2</v>
      </c>
      <c r="P5" s="18">
        <v>8.09</v>
      </c>
      <c r="Q5" s="18">
        <v>2.79</v>
      </c>
      <c r="R5" s="20">
        <v>10.8</v>
      </c>
      <c r="S5" s="18">
        <v>8.41</v>
      </c>
      <c r="T5" s="18">
        <v>106</v>
      </c>
      <c r="U5" s="18">
        <v>106</v>
      </c>
    </row>
    <row r="6" spans="1:21" x14ac:dyDescent="0.25">
      <c r="A6" t="s">
        <v>49</v>
      </c>
      <c r="B6">
        <v>0.69699999999999995</v>
      </c>
      <c r="C6" s="17">
        <v>2.8000000000000001E-2</v>
      </c>
      <c r="D6">
        <f t="shared" ref="D6:D15" si="0">SUM(B6:C6)</f>
        <v>0.72499999999999998</v>
      </c>
      <c r="E6" s="18">
        <v>2.07E-2</v>
      </c>
      <c r="F6" s="18">
        <v>2.1100000000000001E-2</v>
      </c>
      <c r="G6" s="18">
        <v>4.9000000000000004</v>
      </c>
      <c r="H6" s="18">
        <v>168</v>
      </c>
      <c r="I6">
        <v>4.59</v>
      </c>
      <c r="J6" s="18">
        <f t="shared" ref="J6:L8" si="1">0.025/2</f>
        <v>1.2500000000000001E-2</v>
      </c>
      <c r="K6" s="18">
        <f t="shared" ref="K6:K15" si="2">I6/J6</f>
        <v>367.2</v>
      </c>
      <c r="L6" s="19">
        <f t="shared" si="1"/>
        <v>1.2500000000000001E-2</v>
      </c>
      <c r="M6" s="17">
        <v>0.215</v>
      </c>
      <c r="N6" s="17">
        <v>9.4E-2</v>
      </c>
      <c r="O6" s="20">
        <v>23.1</v>
      </c>
      <c r="P6" s="18">
        <v>7.81</v>
      </c>
      <c r="Q6" s="18">
        <v>2.7</v>
      </c>
      <c r="R6" s="20">
        <v>10.6</v>
      </c>
      <c r="S6" s="18">
        <v>8.7100000000000009</v>
      </c>
      <c r="T6" s="18">
        <v>103</v>
      </c>
      <c r="U6" s="18">
        <v>103</v>
      </c>
    </row>
    <row r="7" spans="1:21" s="3" customFormat="1" x14ac:dyDescent="0.25">
      <c r="A7" s="3" t="s">
        <v>50</v>
      </c>
      <c r="B7" s="3">
        <v>0.84299999999999997</v>
      </c>
      <c r="C7" s="3">
        <v>1.2500000000000001E-2</v>
      </c>
      <c r="D7">
        <f t="shared" si="0"/>
        <v>0.85549999999999993</v>
      </c>
      <c r="E7" s="3">
        <v>4.6399999999999997E-2</v>
      </c>
      <c r="F7" s="3">
        <v>4.1500000000000002E-2</v>
      </c>
      <c r="G7" s="3">
        <v>4.55</v>
      </c>
      <c r="H7" s="3">
        <v>175</v>
      </c>
      <c r="I7" s="3">
        <v>4.72</v>
      </c>
      <c r="J7" s="18">
        <f t="shared" si="1"/>
        <v>1.2500000000000001E-2</v>
      </c>
      <c r="K7" s="18">
        <f t="shared" si="2"/>
        <v>377.59999999999997</v>
      </c>
      <c r="L7" s="19">
        <f t="shared" si="1"/>
        <v>1.2500000000000001E-2</v>
      </c>
      <c r="M7" s="3">
        <f>0.025/2</f>
        <v>1.2500000000000001E-2</v>
      </c>
      <c r="N7" s="3">
        <v>4.9500000000000002E-2</v>
      </c>
      <c r="O7" s="21">
        <v>25.9</v>
      </c>
      <c r="P7" s="3">
        <v>8.6050000000000004</v>
      </c>
      <c r="Q7" s="3">
        <v>2.7349999999999999</v>
      </c>
      <c r="R7" s="21">
        <v>10.95</v>
      </c>
      <c r="S7" s="3">
        <v>9.2799999999999994</v>
      </c>
      <c r="T7" s="3">
        <v>113.5</v>
      </c>
      <c r="U7" s="3">
        <v>113.5</v>
      </c>
    </row>
    <row r="8" spans="1:21" x14ac:dyDescent="0.25">
      <c r="A8" t="s">
        <v>51</v>
      </c>
      <c r="B8" s="3">
        <v>1.2</v>
      </c>
      <c r="C8" s="18">
        <f>0.01/2</f>
        <v>5.0000000000000001E-3</v>
      </c>
      <c r="D8" s="3">
        <f t="shared" si="0"/>
        <v>1.2049999999999998</v>
      </c>
      <c r="E8" s="18">
        <v>8.4000000000000005E-2</v>
      </c>
      <c r="F8" s="18">
        <v>8.8099999999999998E-2</v>
      </c>
      <c r="G8" s="18">
        <v>1.2</v>
      </c>
      <c r="H8" s="18">
        <v>390</v>
      </c>
      <c r="I8">
        <v>7.63</v>
      </c>
      <c r="J8" s="18">
        <f t="shared" si="1"/>
        <v>1.2500000000000001E-2</v>
      </c>
      <c r="K8" s="18">
        <f t="shared" si="2"/>
        <v>610.4</v>
      </c>
      <c r="L8" s="19">
        <f t="shared" si="1"/>
        <v>1.2500000000000001E-2</v>
      </c>
      <c r="M8" s="3">
        <f>0.025/2</f>
        <v>1.2500000000000001E-2</v>
      </c>
      <c r="N8" s="19">
        <f>0.005/2</f>
        <v>2.5000000000000001E-3</v>
      </c>
      <c r="O8" s="20">
        <v>74.5</v>
      </c>
      <c r="P8" s="18">
        <v>23.4</v>
      </c>
      <c r="Q8" s="18">
        <v>3.85</v>
      </c>
      <c r="R8" s="20">
        <v>10.4</v>
      </c>
      <c r="S8" s="18">
        <v>46.9</v>
      </c>
      <c r="T8" s="18">
        <v>277</v>
      </c>
      <c r="U8" s="18">
        <v>277</v>
      </c>
    </row>
    <row r="9" spans="1:21" x14ac:dyDescent="0.25">
      <c r="A9" t="s">
        <v>52</v>
      </c>
      <c r="B9">
        <v>0.503</v>
      </c>
      <c r="C9" s="18">
        <f>0.01/2</f>
        <v>5.0000000000000001E-3</v>
      </c>
      <c r="D9">
        <f t="shared" si="0"/>
        <v>0.50800000000000001</v>
      </c>
      <c r="E9" s="18">
        <v>3.5200000000000002E-2</v>
      </c>
      <c r="F9" s="18">
        <v>2.98E-2</v>
      </c>
      <c r="G9" s="18">
        <v>4.5999999999999996</v>
      </c>
      <c r="H9" s="18">
        <v>170</v>
      </c>
      <c r="I9">
        <v>4.95</v>
      </c>
      <c r="J9" s="18">
        <f>0.025/2</f>
        <v>1.2500000000000001E-2</v>
      </c>
      <c r="K9" s="18">
        <f t="shared" si="2"/>
        <v>396</v>
      </c>
      <c r="L9" s="19">
        <f>0.025/2</f>
        <v>1.2500000000000001E-2</v>
      </c>
      <c r="M9" s="3">
        <f>0.025/2</f>
        <v>1.2500000000000001E-2</v>
      </c>
      <c r="N9" s="17">
        <v>0.03</v>
      </c>
      <c r="O9" s="20">
        <v>25.7</v>
      </c>
      <c r="P9" s="18">
        <v>8.39</v>
      </c>
      <c r="Q9" s="18">
        <v>2.56</v>
      </c>
      <c r="R9" s="20">
        <v>10.9</v>
      </c>
      <c r="S9" s="18">
        <v>9.1199999999999992</v>
      </c>
      <c r="T9" s="18">
        <v>114</v>
      </c>
      <c r="U9" s="18">
        <v>114</v>
      </c>
    </row>
    <row r="10" spans="1:21" x14ac:dyDescent="0.25">
      <c r="A10" t="s">
        <v>53</v>
      </c>
      <c r="B10">
        <v>0.49199999999999999</v>
      </c>
      <c r="C10" s="17">
        <v>1.9E-2</v>
      </c>
      <c r="D10" s="3">
        <f t="shared" si="0"/>
        <v>0.51100000000000001</v>
      </c>
      <c r="E10" s="18">
        <v>3.1800000000000002E-2</v>
      </c>
      <c r="F10" s="18">
        <v>2.87E-2</v>
      </c>
      <c r="G10" s="18">
        <v>5</v>
      </c>
      <c r="H10" s="18">
        <v>178</v>
      </c>
      <c r="I10">
        <v>5.22</v>
      </c>
      <c r="J10" s="18">
        <f>0.025/2</f>
        <v>1.2500000000000001E-2</v>
      </c>
      <c r="K10" s="18">
        <f t="shared" si="2"/>
        <v>417.59999999999997</v>
      </c>
      <c r="L10" s="19">
        <f>0.025/2</f>
        <v>1.2500000000000001E-2</v>
      </c>
      <c r="M10" s="3">
        <f t="shared" ref="M10:M15" si="3">0.025/2</f>
        <v>1.2500000000000001E-2</v>
      </c>
      <c r="N10" s="17">
        <v>2.8000000000000001E-2</v>
      </c>
      <c r="O10" s="20">
        <v>27.1</v>
      </c>
      <c r="P10" s="18">
        <v>9.06</v>
      </c>
      <c r="Q10" s="18">
        <v>2.74</v>
      </c>
      <c r="R10" s="20">
        <v>11.1</v>
      </c>
      <c r="S10" s="18">
        <v>9.61</v>
      </c>
      <c r="T10" s="18">
        <v>120</v>
      </c>
      <c r="U10" s="18">
        <v>120</v>
      </c>
    </row>
    <row r="11" spans="1:21" x14ac:dyDescent="0.25">
      <c r="A11" t="s">
        <v>7</v>
      </c>
      <c r="B11">
        <v>4.09</v>
      </c>
      <c r="C11" s="18">
        <f>0.01/2</f>
        <v>5.0000000000000001E-3</v>
      </c>
      <c r="D11">
        <f t="shared" si="0"/>
        <v>4.0949999999999998</v>
      </c>
      <c r="E11" s="18">
        <v>0.91200000000000003</v>
      </c>
      <c r="F11" s="18">
        <v>0.876</v>
      </c>
      <c r="G11" s="18">
        <v>2.2999999999999998</v>
      </c>
      <c r="H11" s="18">
        <v>557</v>
      </c>
      <c r="I11">
        <v>62.8</v>
      </c>
      <c r="J11" s="17">
        <v>4.2000000000000003E-2</v>
      </c>
      <c r="K11" s="22">
        <f t="shared" si="2"/>
        <v>1495.2380952380952</v>
      </c>
      <c r="L11" s="17">
        <v>0.17399999999999999</v>
      </c>
      <c r="M11" s="3">
        <f t="shared" si="3"/>
        <v>1.2500000000000001E-2</v>
      </c>
      <c r="N11" s="19">
        <f>0.005/2</f>
        <v>2.5000000000000001E-3</v>
      </c>
      <c r="O11" s="20">
        <v>77.7</v>
      </c>
      <c r="P11" s="18">
        <v>18.5</v>
      </c>
      <c r="Q11" s="18">
        <v>5.84</v>
      </c>
      <c r="R11" s="20">
        <v>73.900000000000006</v>
      </c>
      <c r="S11" s="18">
        <v>24.3</v>
      </c>
      <c r="T11" s="18">
        <v>348</v>
      </c>
      <c r="U11" s="18">
        <v>348</v>
      </c>
    </row>
    <row r="12" spans="1:21" x14ac:dyDescent="0.25">
      <c r="A12" t="s">
        <v>9</v>
      </c>
      <c r="B12" s="3">
        <v>21.2</v>
      </c>
      <c r="C12" s="18">
        <f t="shared" ref="C12:C15" si="4">0.01/2</f>
        <v>5.0000000000000001E-3</v>
      </c>
      <c r="D12">
        <f t="shared" si="0"/>
        <v>21.204999999999998</v>
      </c>
      <c r="E12" s="18">
        <v>0.29499999999999998</v>
      </c>
      <c r="F12" s="18">
        <v>0.54</v>
      </c>
      <c r="G12" s="18">
        <v>1.8</v>
      </c>
      <c r="H12" s="18">
        <v>590</v>
      </c>
      <c r="J12" s="17">
        <v>3.1E-2</v>
      </c>
      <c r="K12" s="18">
        <f t="shared" si="2"/>
        <v>0</v>
      </c>
      <c r="L12" s="17">
        <v>2.5999999999999999E-2</v>
      </c>
      <c r="M12" s="3">
        <f t="shared" si="3"/>
        <v>1.2500000000000001E-2</v>
      </c>
      <c r="N12" s="19">
        <f t="shared" ref="N12:N13" si="5">0.005/2</f>
        <v>2.5000000000000001E-3</v>
      </c>
      <c r="O12" s="20">
        <v>123</v>
      </c>
      <c r="P12" s="18">
        <v>27.5</v>
      </c>
      <c r="Q12" s="18">
        <v>4.41</v>
      </c>
      <c r="R12" s="20">
        <v>25</v>
      </c>
      <c r="S12" s="18">
        <v>23.4</v>
      </c>
      <c r="T12" s="18">
        <v>327</v>
      </c>
      <c r="U12" s="18">
        <v>327</v>
      </c>
    </row>
    <row r="13" spans="1:21" x14ac:dyDescent="0.25">
      <c r="A13" s="3" t="s">
        <v>11</v>
      </c>
      <c r="B13" s="3">
        <v>5.5949999999999998</v>
      </c>
      <c r="C13" s="18">
        <f t="shared" si="4"/>
        <v>5.0000000000000001E-3</v>
      </c>
      <c r="D13">
        <f t="shared" si="0"/>
        <v>5.6</v>
      </c>
      <c r="E13" s="20">
        <v>0.2485</v>
      </c>
      <c r="F13" s="18">
        <v>0.2555</v>
      </c>
      <c r="G13" s="18">
        <v>1.9</v>
      </c>
      <c r="H13" s="18">
        <v>520.5</v>
      </c>
      <c r="I13" s="18">
        <v>97</v>
      </c>
      <c r="J13" s="18">
        <v>3.5999999999999997E-2</v>
      </c>
      <c r="K13" s="22">
        <f t="shared" si="2"/>
        <v>2694.4444444444448</v>
      </c>
      <c r="L13" s="19">
        <v>0.16900000000000001</v>
      </c>
      <c r="M13" s="3">
        <f t="shared" si="3"/>
        <v>1.2500000000000001E-2</v>
      </c>
      <c r="N13" s="19">
        <f t="shared" si="5"/>
        <v>2.5000000000000001E-3</v>
      </c>
      <c r="O13" s="23">
        <v>61.15</v>
      </c>
      <c r="P13" s="19">
        <v>14.7</v>
      </c>
      <c r="Q13" s="19">
        <v>5.835</v>
      </c>
      <c r="R13" s="23">
        <v>87.95</v>
      </c>
      <c r="S13" s="19">
        <v>17.149999999999999</v>
      </c>
      <c r="T13" s="19">
        <v>262</v>
      </c>
      <c r="U13" s="19">
        <v>262</v>
      </c>
    </row>
    <row r="14" spans="1:21" x14ac:dyDescent="0.25">
      <c r="A14" s="3" t="s">
        <v>13</v>
      </c>
      <c r="B14" s="3"/>
      <c r="C14" s="18"/>
      <c r="E14" s="18"/>
      <c r="F14" s="18"/>
      <c r="G14" s="18"/>
      <c r="H14" s="18"/>
      <c r="I14" s="18"/>
      <c r="J14" s="18"/>
      <c r="K14" s="18"/>
      <c r="L14" s="19"/>
      <c r="M14" s="3"/>
      <c r="N14" s="19"/>
      <c r="O14" s="19"/>
      <c r="P14" s="19"/>
      <c r="Q14" s="19"/>
      <c r="R14" s="19"/>
      <c r="S14" s="19"/>
      <c r="T14" s="19"/>
      <c r="U14" s="19"/>
    </row>
    <row r="15" spans="1:21" s="3" customFormat="1" x14ac:dyDescent="0.25">
      <c r="A15" s="3" t="s">
        <v>54</v>
      </c>
      <c r="B15" s="3">
        <v>0.61499999999999999</v>
      </c>
      <c r="C15" s="18">
        <f t="shared" si="4"/>
        <v>5.0000000000000001E-3</v>
      </c>
      <c r="D15">
        <f t="shared" si="0"/>
        <v>0.62</v>
      </c>
      <c r="E15" s="18">
        <v>3.4099999999999998E-2</v>
      </c>
      <c r="F15" s="18">
        <v>2.92E-2</v>
      </c>
      <c r="G15" s="18">
        <v>4.7</v>
      </c>
      <c r="H15" s="18">
        <v>171</v>
      </c>
      <c r="I15" s="3">
        <v>5.22</v>
      </c>
      <c r="J15" s="18">
        <f>0.025/2</f>
        <v>1.2500000000000001E-2</v>
      </c>
      <c r="K15" s="18">
        <f t="shared" si="2"/>
        <v>417.59999999999997</v>
      </c>
      <c r="L15" s="19">
        <f>0.025/2</f>
        <v>1.2500000000000001E-2</v>
      </c>
      <c r="M15" s="3">
        <f t="shared" si="3"/>
        <v>1.2500000000000001E-2</v>
      </c>
      <c r="N15" s="17">
        <v>3.5999999999999997E-2</v>
      </c>
      <c r="O15" s="20">
        <v>26.9</v>
      </c>
      <c r="P15" s="18">
        <v>8.8000000000000007</v>
      </c>
      <c r="Q15" s="18">
        <v>2.74</v>
      </c>
      <c r="R15" s="20">
        <v>11.4</v>
      </c>
      <c r="S15" s="18">
        <v>9.51</v>
      </c>
      <c r="T15" s="18">
        <v>109</v>
      </c>
      <c r="U15" s="18">
        <v>109</v>
      </c>
    </row>
    <row r="16" spans="1:21" s="3" customFormat="1" x14ac:dyDescent="0.25">
      <c r="A16" s="3" t="s">
        <v>55</v>
      </c>
      <c r="C16" s="18"/>
      <c r="E16" s="18"/>
      <c r="F16" s="18"/>
      <c r="G16" s="18"/>
      <c r="H16" s="18"/>
      <c r="J16" s="18"/>
      <c r="K16" s="18"/>
      <c r="L16" s="19"/>
      <c r="M16" s="18"/>
      <c r="N16" s="17"/>
      <c r="O16" s="18"/>
      <c r="P16" s="18"/>
      <c r="Q16" s="18"/>
      <c r="R16" s="18"/>
      <c r="S16" s="18"/>
      <c r="T16" s="18"/>
      <c r="U16" s="18"/>
    </row>
    <row r="17" spans="1:21" s="3" customFormat="1" x14ac:dyDescent="0.25">
      <c r="C17" s="18"/>
      <c r="E17" s="18"/>
      <c r="F17" s="18"/>
      <c r="G17" s="18"/>
      <c r="H17" s="18"/>
      <c r="J17" s="18"/>
      <c r="K17" s="18"/>
      <c r="L17" s="19"/>
      <c r="M17" s="18"/>
      <c r="N17" s="17"/>
      <c r="O17" s="18"/>
      <c r="P17" s="18"/>
      <c r="Q17" s="18"/>
      <c r="R17" s="18"/>
      <c r="S17" s="18"/>
      <c r="T17" s="18"/>
      <c r="U17" s="18"/>
    </row>
    <row r="18" spans="1:21" s="18" customFormat="1" x14ac:dyDescent="0.25">
      <c r="A18" s="36" t="s">
        <v>58</v>
      </c>
      <c r="B18" s="36"/>
      <c r="C18" s="36"/>
      <c r="L18" s="19"/>
      <c r="N18" s="17"/>
    </row>
    <row r="19" spans="1:21" s="18" customFormat="1" x14ac:dyDescent="0.25">
      <c r="A19" s="32"/>
      <c r="B19" s="32"/>
    </row>
    <row r="20" spans="1:21" s="28" customFormat="1" x14ac:dyDescent="0.25"/>
    <row r="21" spans="1:21" s="28" customFormat="1" x14ac:dyDescent="0.25"/>
    <row r="22" spans="1:21" s="18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s="18" customFormat="1" x14ac:dyDescent="0.25">
      <c r="C23" s="17"/>
      <c r="L23" s="19"/>
      <c r="M23" s="17"/>
      <c r="N23" s="17"/>
    </row>
    <row r="24" spans="1:21" s="18" customFormat="1" x14ac:dyDescent="0.25">
      <c r="L24" s="19"/>
    </row>
    <row r="25" spans="1:21" s="18" customFormat="1" x14ac:dyDescent="0.25">
      <c r="L25" s="19"/>
      <c r="N25" s="17"/>
    </row>
    <row r="26" spans="1:21" s="18" customFormat="1" x14ac:dyDescent="0.25">
      <c r="L26" s="19"/>
      <c r="N26" s="17"/>
    </row>
    <row r="27" spans="1:21" s="18" customFormat="1" x14ac:dyDescent="0.25">
      <c r="A27" s="3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s="18" customFormat="1" x14ac:dyDescent="0.25">
      <c r="C28" s="17"/>
      <c r="L28" s="19"/>
      <c r="M28" s="17"/>
      <c r="N28" s="17"/>
    </row>
    <row r="29" spans="1:21" s="18" customFormat="1" x14ac:dyDescent="0.25">
      <c r="L29" s="19"/>
      <c r="N29" s="19"/>
    </row>
    <row r="30" spans="1:21" s="18" customFormat="1" x14ac:dyDescent="0.25">
      <c r="C30" s="17"/>
      <c r="L30" s="19"/>
      <c r="N30" s="17"/>
    </row>
    <row r="31" spans="1:21" s="18" customFormat="1" x14ac:dyDescent="0.25">
      <c r="J31" s="17"/>
      <c r="K31" s="22"/>
      <c r="L31" s="17"/>
      <c r="N31" s="19"/>
    </row>
    <row r="32" spans="1:21" s="18" customFormat="1" x14ac:dyDescent="0.25">
      <c r="J32" s="17"/>
      <c r="K32" s="22"/>
      <c r="L32" s="17"/>
      <c r="N32" s="19"/>
    </row>
    <row r="33" spans="1:21" s="18" customFormat="1" x14ac:dyDescent="0.25">
      <c r="K33" s="22"/>
      <c r="L33" s="19"/>
      <c r="N33" s="19"/>
      <c r="O33" s="19"/>
      <c r="P33" s="19"/>
      <c r="Q33" s="19"/>
      <c r="R33" s="19"/>
      <c r="S33" s="19"/>
      <c r="T33" s="19"/>
      <c r="U33" s="19"/>
    </row>
    <row r="34" spans="1:21" s="18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18" customFormat="1" x14ac:dyDescent="0.25">
      <c r="C35" s="17"/>
      <c r="L35" s="19"/>
      <c r="M35" s="17"/>
      <c r="N35" s="17"/>
    </row>
    <row r="36" spans="1:21" s="18" customFormat="1" x14ac:dyDescent="0.25">
      <c r="C36" s="17"/>
      <c r="L36" s="19"/>
      <c r="M36" s="17"/>
      <c r="N36" s="17"/>
    </row>
    <row r="37" spans="1:21" s="18" customFormat="1" x14ac:dyDescent="0.25">
      <c r="L37" s="19"/>
    </row>
    <row r="38" spans="1:21" s="18" customFormat="1" x14ac:dyDescent="0.25">
      <c r="L38" s="19"/>
      <c r="N38" s="19"/>
    </row>
    <row r="39" spans="1:21" s="18" customFormat="1" x14ac:dyDescent="0.25">
      <c r="L39" s="19"/>
      <c r="N39" s="17"/>
    </row>
    <row r="40" spans="1:21" s="18" customFormat="1" x14ac:dyDescent="0.25">
      <c r="C40" s="17"/>
      <c r="L40" s="19"/>
      <c r="N40" s="17"/>
    </row>
    <row r="41" spans="1:21" s="18" customFormat="1" x14ac:dyDescent="0.25">
      <c r="L41" s="19"/>
      <c r="N41" s="17"/>
    </row>
    <row r="42" spans="1:21" s="18" customFormat="1" x14ac:dyDescent="0.25">
      <c r="A42" s="3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8" customFormat="1" x14ac:dyDescent="0.25">
      <c r="J43" s="17"/>
      <c r="K43" s="22"/>
      <c r="L43" s="17"/>
      <c r="N43" s="19"/>
    </row>
    <row r="44" spans="1:21" s="18" customFormat="1" x14ac:dyDescent="0.25">
      <c r="J44" s="17"/>
      <c r="K44" s="22"/>
      <c r="L44" s="17"/>
      <c r="N44" s="19"/>
    </row>
    <row r="45" spans="1:21" s="18" customFormat="1" x14ac:dyDescent="0.25">
      <c r="K45" s="22"/>
      <c r="L45" s="19"/>
      <c r="N45" s="19"/>
      <c r="O45" s="19"/>
      <c r="P45" s="19"/>
      <c r="Q45" s="19"/>
      <c r="R45" s="19"/>
      <c r="S45" s="19"/>
      <c r="T45" s="19"/>
      <c r="U45" s="19"/>
    </row>
    <row r="46" spans="1:21" s="18" customFormat="1" x14ac:dyDescent="0.25">
      <c r="A46" s="29"/>
    </row>
    <row r="47" spans="1:21" x14ac:dyDescent="0.25">
      <c r="A47" s="7"/>
    </row>
    <row r="48" spans="1:2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24"/>
    </row>
    <row r="53" spans="1:1" x14ac:dyDescent="0.25">
      <c r="A53" s="7"/>
    </row>
    <row r="54" spans="1:1" x14ac:dyDescent="0.25">
      <c r="A54" s="16"/>
    </row>
    <row r="55" spans="1:1" x14ac:dyDescent="0.25">
      <c r="A55" s="7"/>
    </row>
  </sheetData>
  <mergeCells count="1">
    <mergeCell ref="A18:C1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Normal="100" workbookViewId="0">
      <selection activeCell="D5" sqref="D5"/>
    </sheetView>
  </sheetViews>
  <sheetFormatPr defaultRowHeight="15" x14ac:dyDescent="0.25"/>
  <cols>
    <col min="1" max="1" width="16.140625" customWidth="1"/>
    <col min="2" max="21" width="12.7109375" customWidth="1"/>
  </cols>
  <sheetData>
    <row r="1" spans="1:21" x14ac:dyDescent="0.25">
      <c r="A1" s="6" t="s">
        <v>57</v>
      </c>
      <c r="G1" s="3"/>
    </row>
    <row r="2" spans="1:21" s="10" customFormat="1" x14ac:dyDescent="0.25">
      <c r="A2" s="8" t="s">
        <v>24</v>
      </c>
      <c r="B2" s="8"/>
      <c r="C2" s="8"/>
      <c r="D2" s="9"/>
    </row>
    <row r="3" spans="1:21" s="12" customFormat="1" ht="45" x14ac:dyDescent="0.25">
      <c r="A3" s="12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33</v>
      </c>
      <c r="J3" s="12" t="s">
        <v>34</v>
      </c>
      <c r="K3" s="12" t="s">
        <v>35</v>
      </c>
      <c r="L3" s="12" t="s">
        <v>36</v>
      </c>
      <c r="M3" s="12" t="s">
        <v>37</v>
      </c>
      <c r="N3" s="12" t="s">
        <v>38</v>
      </c>
      <c r="O3" s="12" t="s">
        <v>39</v>
      </c>
      <c r="P3" s="12" t="s">
        <v>40</v>
      </c>
      <c r="Q3" s="12" t="s">
        <v>41</v>
      </c>
      <c r="R3" s="12" t="s">
        <v>42</v>
      </c>
      <c r="S3" s="12" t="s">
        <v>43</v>
      </c>
      <c r="T3" s="12" t="s">
        <v>44</v>
      </c>
      <c r="U3" s="12" t="s">
        <v>45</v>
      </c>
    </row>
    <row r="4" spans="1:21" s="14" customFormat="1" x14ac:dyDescent="0.25">
      <c r="B4" s="14" t="s">
        <v>46</v>
      </c>
      <c r="C4" s="14" t="s">
        <v>46</v>
      </c>
      <c r="D4" s="14" t="s">
        <v>46</v>
      </c>
      <c r="E4" s="14" t="s">
        <v>46</v>
      </c>
      <c r="F4" s="14" t="s">
        <v>46</v>
      </c>
      <c r="G4" s="14" t="s">
        <v>46</v>
      </c>
      <c r="H4" s="14" t="s">
        <v>46</v>
      </c>
      <c r="I4" s="14" t="s">
        <v>46</v>
      </c>
      <c r="J4" s="14" t="s">
        <v>46</v>
      </c>
      <c r="L4" s="14" t="s">
        <v>47</v>
      </c>
      <c r="M4" s="14" t="s">
        <v>46</v>
      </c>
      <c r="N4" s="14" t="s">
        <v>46</v>
      </c>
      <c r="O4" s="14" t="s">
        <v>46</v>
      </c>
      <c r="P4" s="14" t="s">
        <v>46</v>
      </c>
      <c r="Q4" s="14" t="s">
        <v>46</v>
      </c>
      <c r="R4" s="14" t="s">
        <v>46</v>
      </c>
      <c r="S4" s="14" t="s">
        <v>46</v>
      </c>
      <c r="T4" s="14" t="s">
        <v>46</v>
      </c>
      <c r="U4" s="14" t="s">
        <v>46</v>
      </c>
    </row>
    <row r="5" spans="1:21" x14ac:dyDescent="0.25">
      <c r="A5" t="s">
        <v>48</v>
      </c>
      <c r="B5">
        <v>7.5999999999999998E-2</v>
      </c>
      <c r="C5" s="2">
        <v>1.2999999999999999E-2</v>
      </c>
      <c r="D5">
        <f>SUM(B5:C5)</f>
        <v>8.8999999999999996E-2</v>
      </c>
      <c r="E5">
        <v>4.82E-2</v>
      </c>
      <c r="F5">
        <v>4.7E-2</v>
      </c>
      <c r="G5">
        <v>3.1</v>
      </c>
      <c r="H5">
        <v>199</v>
      </c>
      <c r="I5">
        <v>5.28</v>
      </c>
      <c r="J5" s="2">
        <v>2.8000000000000001E-2</v>
      </c>
      <c r="K5" s="25">
        <f>I5/J5</f>
        <v>188.57142857142858</v>
      </c>
      <c r="L5">
        <f>0.025/2</f>
        <v>1.2500000000000001E-2</v>
      </c>
      <c r="M5">
        <f>0.025/2</f>
        <v>1.2500000000000001E-2</v>
      </c>
      <c r="N5">
        <v>2.1999999999999999E-2</v>
      </c>
      <c r="O5" s="21">
        <v>32.9</v>
      </c>
      <c r="P5">
        <v>11.9</v>
      </c>
      <c r="Q5">
        <v>3.35</v>
      </c>
      <c r="R5" s="21">
        <v>14.8</v>
      </c>
      <c r="S5">
        <v>10.1</v>
      </c>
      <c r="T5">
        <v>148</v>
      </c>
      <c r="U5">
        <v>157</v>
      </c>
    </row>
    <row r="6" spans="1:21" s="3" customFormat="1" x14ac:dyDescent="0.25">
      <c r="A6" t="s">
        <v>49</v>
      </c>
      <c r="B6" s="3">
        <v>5.6500000000000002E-2</v>
      </c>
      <c r="C6" s="3">
        <v>3.7499999999999999E-2</v>
      </c>
      <c r="D6" s="3">
        <f t="shared" ref="D6:D16" si="0">SUM(B6:C6)</f>
        <v>9.4E-2</v>
      </c>
      <c r="E6" s="3">
        <v>3.56E-2</v>
      </c>
      <c r="F6" s="3">
        <v>3.3050000000000003E-2</v>
      </c>
      <c r="G6" s="3">
        <v>4.2</v>
      </c>
      <c r="H6" s="3">
        <v>198.5</v>
      </c>
      <c r="I6" s="3">
        <v>5.5750000000000002</v>
      </c>
      <c r="J6" s="3">
        <f>0.025/2</f>
        <v>1.2500000000000001E-2</v>
      </c>
      <c r="K6" s="25">
        <f t="shared" ref="K6:K16" si="1">I6/J6</f>
        <v>446</v>
      </c>
      <c r="L6">
        <f t="shared" ref="L6:L8" si="2">0.025/2</f>
        <v>1.2500000000000001E-2</v>
      </c>
      <c r="M6" s="3">
        <v>0.24299999999999999</v>
      </c>
      <c r="N6" s="3">
        <v>0.14249999999999999</v>
      </c>
      <c r="O6" s="21">
        <v>31.6</v>
      </c>
      <c r="P6" s="3">
        <v>11.25</v>
      </c>
      <c r="Q6" s="3">
        <v>3.6349999999999998</v>
      </c>
      <c r="R6" s="21">
        <v>14.45</v>
      </c>
      <c r="S6" s="3">
        <v>10.4</v>
      </c>
      <c r="T6" s="3">
        <v>154.5</v>
      </c>
      <c r="U6" s="3">
        <v>154.5</v>
      </c>
    </row>
    <row r="7" spans="1:21" s="3" customFormat="1" x14ac:dyDescent="0.25">
      <c r="A7" s="3" t="s">
        <v>50</v>
      </c>
      <c r="B7" s="3">
        <v>0.19700000000000001</v>
      </c>
      <c r="C7" s="3">
        <v>2.2499999999999999E-2</v>
      </c>
      <c r="D7">
        <f t="shared" si="0"/>
        <v>0.2195</v>
      </c>
      <c r="E7" s="3">
        <v>4.1050000000000003E-2</v>
      </c>
      <c r="F7" s="3">
        <v>4.02E-2</v>
      </c>
      <c r="G7" s="3">
        <v>3.15</v>
      </c>
      <c r="H7" s="3">
        <v>209.5</v>
      </c>
      <c r="I7" s="3">
        <v>5.76</v>
      </c>
      <c r="J7" s="3">
        <v>2.5999999999999999E-2</v>
      </c>
      <c r="K7" s="25">
        <f t="shared" si="1"/>
        <v>221.53846153846155</v>
      </c>
      <c r="L7">
        <f t="shared" si="2"/>
        <v>1.2500000000000001E-2</v>
      </c>
      <c r="M7">
        <f>0.025/2</f>
        <v>1.2500000000000001E-2</v>
      </c>
      <c r="N7" s="3">
        <v>2.4500000000000001E-2</v>
      </c>
      <c r="O7" s="21">
        <v>35.700000000000003</v>
      </c>
      <c r="P7" s="3">
        <v>12.55</v>
      </c>
      <c r="Q7" s="3">
        <v>3.39</v>
      </c>
      <c r="R7" s="21">
        <v>14.9</v>
      </c>
      <c r="S7" s="3">
        <v>11.8</v>
      </c>
      <c r="T7" s="3">
        <v>154</v>
      </c>
      <c r="U7" s="3">
        <v>164.5</v>
      </c>
    </row>
    <row r="8" spans="1:21" x14ac:dyDescent="0.25">
      <c r="A8" t="s">
        <v>51</v>
      </c>
      <c r="B8" s="3">
        <v>1.37</v>
      </c>
      <c r="C8">
        <f>0.01/2</f>
        <v>5.0000000000000001E-3</v>
      </c>
      <c r="D8" s="3">
        <f t="shared" si="0"/>
        <v>1.375</v>
      </c>
      <c r="E8" s="20">
        <v>8.1299999999999997E-2</v>
      </c>
      <c r="F8" s="18">
        <v>8.8499999999999995E-2</v>
      </c>
      <c r="G8">
        <v>1.2</v>
      </c>
      <c r="H8">
        <v>354</v>
      </c>
      <c r="I8">
        <v>7.27</v>
      </c>
      <c r="J8" s="3">
        <f>0.025/2</f>
        <v>1.2500000000000001E-2</v>
      </c>
      <c r="K8" s="25">
        <f t="shared" si="1"/>
        <v>581.59999999999991</v>
      </c>
      <c r="L8">
        <f t="shared" si="2"/>
        <v>1.2500000000000001E-2</v>
      </c>
      <c r="M8">
        <f>0.025/2</f>
        <v>1.2500000000000001E-2</v>
      </c>
      <c r="N8">
        <f>0.005/2</f>
        <v>2.5000000000000001E-3</v>
      </c>
      <c r="O8" s="21">
        <v>70.7</v>
      </c>
      <c r="P8">
        <v>22.3</v>
      </c>
      <c r="Q8">
        <v>3.77</v>
      </c>
      <c r="R8" s="21">
        <v>9.8800000000000008</v>
      </c>
      <c r="S8">
        <v>38.6</v>
      </c>
      <c r="T8">
        <v>263</v>
      </c>
      <c r="U8">
        <v>263</v>
      </c>
    </row>
    <row r="9" spans="1:21" x14ac:dyDescent="0.25">
      <c r="A9" t="s">
        <v>52</v>
      </c>
      <c r="B9">
        <v>3.7999999999999999E-2</v>
      </c>
      <c r="C9">
        <f>0.01/2</f>
        <v>5.0000000000000001E-3</v>
      </c>
      <c r="D9">
        <f t="shared" si="0"/>
        <v>4.2999999999999997E-2</v>
      </c>
      <c r="E9">
        <v>2.92E-2</v>
      </c>
      <c r="F9">
        <v>2.5600000000000001E-2</v>
      </c>
      <c r="G9">
        <v>3.2</v>
      </c>
      <c r="H9">
        <v>213</v>
      </c>
      <c r="I9">
        <v>5.85</v>
      </c>
      <c r="J9" s="3">
        <f>0.025/2</f>
        <v>1.2500000000000001E-2</v>
      </c>
      <c r="K9" s="25">
        <f t="shared" si="1"/>
        <v>467.99999999999994</v>
      </c>
      <c r="L9">
        <f>0.025/2</f>
        <v>1.2500000000000001E-2</v>
      </c>
      <c r="M9">
        <f>0.025/2</f>
        <v>1.2500000000000001E-2</v>
      </c>
      <c r="N9">
        <v>3.9E-2</v>
      </c>
      <c r="O9" s="21">
        <v>35.4</v>
      </c>
      <c r="P9">
        <v>12.5</v>
      </c>
      <c r="Q9">
        <v>3.33</v>
      </c>
      <c r="R9" s="21">
        <v>14.5</v>
      </c>
      <c r="S9">
        <v>12.4</v>
      </c>
      <c r="T9">
        <v>147</v>
      </c>
      <c r="U9">
        <v>168</v>
      </c>
    </row>
    <row r="10" spans="1:21" x14ac:dyDescent="0.25">
      <c r="A10" t="s">
        <v>53</v>
      </c>
      <c r="B10" s="3">
        <v>2.74</v>
      </c>
      <c r="C10">
        <f t="shared" ref="C10:C16" si="3">0.01/2</f>
        <v>5.0000000000000001E-3</v>
      </c>
      <c r="D10" s="3">
        <f t="shared" si="0"/>
        <v>2.7450000000000001</v>
      </c>
      <c r="E10">
        <v>5.3E-3</v>
      </c>
      <c r="F10">
        <v>5.3E-3</v>
      </c>
      <c r="G10">
        <v>2.1</v>
      </c>
      <c r="H10">
        <v>402</v>
      </c>
      <c r="I10">
        <v>21.6</v>
      </c>
      <c r="J10" s="2">
        <v>2.5000000000000001E-2</v>
      </c>
      <c r="K10" s="25">
        <f t="shared" si="1"/>
        <v>864</v>
      </c>
      <c r="L10">
        <f>0.025/2</f>
        <v>1.2500000000000001E-2</v>
      </c>
      <c r="M10">
        <f>0.025/2</f>
        <v>1.2500000000000001E-2</v>
      </c>
      <c r="N10">
        <f>0.005/2</f>
        <v>2.5000000000000001E-3</v>
      </c>
      <c r="O10" s="21">
        <v>71.3</v>
      </c>
      <c r="P10">
        <v>30.6</v>
      </c>
      <c r="Q10">
        <v>5.3</v>
      </c>
      <c r="R10" s="21">
        <v>14.2</v>
      </c>
      <c r="S10">
        <v>23.1</v>
      </c>
      <c r="T10">
        <v>315</v>
      </c>
      <c r="U10">
        <v>315</v>
      </c>
    </row>
    <row r="11" spans="1:21" x14ac:dyDescent="0.25">
      <c r="A11" t="s">
        <v>7</v>
      </c>
      <c r="B11">
        <v>4.41</v>
      </c>
      <c r="C11">
        <f t="shared" si="3"/>
        <v>5.0000000000000001E-3</v>
      </c>
      <c r="D11">
        <f t="shared" si="0"/>
        <v>4.415</v>
      </c>
      <c r="E11" s="21">
        <v>0.71499999999999997</v>
      </c>
      <c r="F11" s="3">
        <v>0.75700000000000001</v>
      </c>
      <c r="G11">
        <v>2</v>
      </c>
      <c r="H11">
        <v>599</v>
      </c>
      <c r="I11">
        <v>78.3</v>
      </c>
      <c r="J11" s="2">
        <v>5.3999999999999999E-2</v>
      </c>
      <c r="K11" s="25">
        <f t="shared" si="1"/>
        <v>1450</v>
      </c>
      <c r="L11" s="26">
        <v>0.19400000000000001</v>
      </c>
      <c r="M11">
        <f t="shared" ref="M11:M16" si="4">0.025/2</f>
        <v>1.2500000000000001E-2</v>
      </c>
      <c r="N11">
        <f t="shared" ref="N11:N13" si="5">0.005/2</f>
        <v>2.5000000000000001E-3</v>
      </c>
      <c r="O11" s="21">
        <v>86</v>
      </c>
      <c r="P11">
        <v>20.6</v>
      </c>
      <c r="Q11">
        <v>6.5</v>
      </c>
      <c r="R11" s="21">
        <v>81.3</v>
      </c>
      <c r="S11">
        <v>32.9</v>
      </c>
      <c r="T11">
        <v>371</v>
      </c>
      <c r="U11">
        <v>371</v>
      </c>
    </row>
    <row r="12" spans="1:21" x14ac:dyDescent="0.25">
      <c r="A12" t="s">
        <v>9</v>
      </c>
      <c r="B12">
        <v>12.9</v>
      </c>
      <c r="C12">
        <f t="shared" si="3"/>
        <v>5.0000000000000001E-3</v>
      </c>
      <c r="D12">
        <f t="shared" si="0"/>
        <v>12.905000000000001</v>
      </c>
      <c r="E12">
        <v>0.79800000000000004</v>
      </c>
      <c r="F12">
        <v>0.73</v>
      </c>
      <c r="G12">
        <v>2.1</v>
      </c>
      <c r="H12">
        <v>542</v>
      </c>
      <c r="I12">
        <v>26.3</v>
      </c>
      <c r="J12" s="2">
        <v>4.1000000000000002E-2</v>
      </c>
      <c r="K12" s="25">
        <f t="shared" si="1"/>
        <v>641.46341463414637</v>
      </c>
      <c r="L12" s="26">
        <v>4.7E-2</v>
      </c>
      <c r="M12">
        <f t="shared" si="4"/>
        <v>1.2500000000000001E-2</v>
      </c>
      <c r="N12">
        <f t="shared" si="5"/>
        <v>2.5000000000000001E-3</v>
      </c>
      <c r="O12" s="21">
        <v>105</v>
      </c>
      <c r="P12">
        <v>22.9</v>
      </c>
      <c r="Q12">
        <v>5.6</v>
      </c>
      <c r="R12" s="21">
        <v>28</v>
      </c>
      <c r="S12">
        <v>25.4</v>
      </c>
      <c r="T12">
        <v>348</v>
      </c>
      <c r="U12">
        <v>348</v>
      </c>
    </row>
    <row r="13" spans="1:21" s="3" customFormat="1" x14ac:dyDescent="0.25">
      <c r="A13" s="3" t="s">
        <v>11</v>
      </c>
      <c r="B13" s="3">
        <v>5.5250000000000004</v>
      </c>
      <c r="C13">
        <f t="shared" si="3"/>
        <v>5.0000000000000001E-3</v>
      </c>
      <c r="D13">
        <f t="shared" si="0"/>
        <v>5.53</v>
      </c>
      <c r="E13" s="21">
        <v>0.34399999999999997</v>
      </c>
      <c r="F13" s="3">
        <v>0.42349999999999999</v>
      </c>
      <c r="G13" s="3">
        <v>1.85</v>
      </c>
      <c r="H13" s="3">
        <v>563.5</v>
      </c>
      <c r="I13" s="3">
        <v>109</v>
      </c>
      <c r="J13" s="26">
        <v>3.2500000000000001E-2</v>
      </c>
      <c r="K13" s="25">
        <f t="shared" si="1"/>
        <v>3353.8461538461538</v>
      </c>
      <c r="L13" s="26">
        <v>0.17949999999999999</v>
      </c>
      <c r="M13">
        <f t="shared" si="4"/>
        <v>1.2500000000000001E-2</v>
      </c>
      <c r="N13">
        <f t="shared" si="5"/>
        <v>2.5000000000000001E-3</v>
      </c>
      <c r="O13" s="21">
        <v>71.25</v>
      </c>
      <c r="P13" s="3">
        <v>15</v>
      </c>
      <c r="Q13" s="3">
        <v>7.2050000000000001</v>
      </c>
      <c r="R13" s="21">
        <v>98.95</v>
      </c>
      <c r="S13" s="3">
        <v>17.45</v>
      </c>
      <c r="T13" s="3">
        <v>293</v>
      </c>
      <c r="U13" s="3">
        <v>293</v>
      </c>
    </row>
    <row r="14" spans="1:21" s="3" customFormat="1" x14ac:dyDescent="0.25">
      <c r="A14" s="3" t="s">
        <v>13</v>
      </c>
      <c r="C14"/>
      <c r="D14"/>
      <c r="J14" s="26"/>
      <c r="K14" s="25"/>
      <c r="L14" s="26"/>
      <c r="M14"/>
      <c r="N14"/>
    </row>
    <row r="15" spans="1:21" x14ac:dyDescent="0.25">
      <c r="A15" t="s">
        <v>54</v>
      </c>
      <c r="B15">
        <v>0.04</v>
      </c>
      <c r="C15">
        <f t="shared" si="3"/>
        <v>5.0000000000000001E-3</v>
      </c>
      <c r="D15">
        <f t="shared" si="0"/>
        <v>4.4999999999999998E-2</v>
      </c>
      <c r="E15">
        <v>2.9100000000000001E-2</v>
      </c>
      <c r="F15">
        <v>2.52E-2</v>
      </c>
      <c r="G15">
        <v>3.6</v>
      </c>
      <c r="H15">
        <v>224</v>
      </c>
      <c r="I15">
        <v>7.32</v>
      </c>
      <c r="J15" s="3">
        <f>0.025/2</f>
        <v>1.2500000000000001E-2</v>
      </c>
      <c r="K15" s="25">
        <f t="shared" si="1"/>
        <v>585.6</v>
      </c>
      <c r="L15">
        <f>0.025/2</f>
        <v>1.2500000000000001E-2</v>
      </c>
      <c r="M15">
        <f t="shared" si="4"/>
        <v>1.2500000000000001E-2</v>
      </c>
      <c r="N15">
        <v>0.06</v>
      </c>
      <c r="O15" s="21">
        <v>35.4</v>
      </c>
      <c r="P15">
        <v>12.7</v>
      </c>
      <c r="Q15">
        <v>3.38</v>
      </c>
      <c r="R15" s="21">
        <v>15.4</v>
      </c>
      <c r="S15">
        <v>12.5</v>
      </c>
      <c r="T15">
        <v>151</v>
      </c>
      <c r="U15">
        <v>169</v>
      </c>
    </row>
    <row r="16" spans="1:21" x14ac:dyDescent="0.25">
      <c r="A16" t="s">
        <v>55</v>
      </c>
      <c r="B16" s="3">
        <v>2.77</v>
      </c>
      <c r="C16">
        <f t="shared" si="3"/>
        <v>5.0000000000000001E-3</v>
      </c>
      <c r="D16" s="3">
        <f t="shared" si="0"/>
        <v>2.7749999999999999</v>
      </c>
      <c r="E16" s="20">
        <v>0.16600000000000001</v>
      </c>
      <c r="F16" s="18">
        <v>0.17</v>
      </c>
      <c r="G16">
        <v>1.8</v>
      </c>
      <c r="H16">
        <v>350</v>
      </c>
      <c r="I16">
        <v>20.9</v>
      </c>
      <c r="J16" s="3">
        <f>0.025/2</f>
        <v>1.2500000000000001E-2</v>
      </c>
      <c r="K16" s="25">
        <f t="shared" si="1"/>
        <v>1671.9999999999998</v>
      </c>
      <c r="L16">
        <f>0.025/2</f>
        <v>1.2500000000000001E-2</v>
      </c>
      <c r="M16">
        <f t="shared" si="4"/>
        <v>1.2500000000000001E-2</v>
      </c>
      <c r="N16">
        <f>0.005/2</f>
        <v>2.5000000000000001E-3</v>
      </c>
      <c r="O16" s="21">
        <v>66.7</v>
      </c>
      <c r="P16">
        <v>16.3</v>
      </c>
      <c r="Q16">
        <v>2.97</v>
      </c>
      <c r="R16" s="21">
        <v>15</v>
      </c>
      <c r="S16">
        <v>12.5</v>
      </c>
      <c r="T16">
        <v>238</v>
      </c>
      <c r="U16">
        <v>238</v>
      </c>
    </row>
    <row r="17" spans="1:21" x14ac:dyDescent="0.25">
      <c r="J17" s="27"/>
      <c r="K17" s="27"/>
    </row>
    <row r="18" spans="1:21" x14ac:dyDescent="0.25">
      <c r="A18" s="36" t="s">
        <v>58</v>
      </c>
      <c r="B18" s="36"/>
      <c r="C18" s="36"/>
      <c r="E18" s="3"/>
      <c r="F18" s="3"/>
      <c r="G18" s="3"/>
    </row>
    <row r="19" spans="1:21" s="28" customFormat="1" x14ac:dyDescent="0.25"/>
    <row r="20" spans="1:21" s="28" customFormat="1" x14ac:dyDescent="0.25"/>
    <row r="21" spans="1:21" s="18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s="18" customFormat="1" x14ac:dyDescent="0.25">
      <c r="C22" s="17"/>
      <c r="J22" s="17"/>
      <c r="K22" s="33"/>
    </row>
    <row r="23" spans="1:21" s="18" customFormat="1" x14ac:dyDescent="0.25">
      <c r="K23" s="33"/>
    </row>
    <row r="24" spans="1:21" s="18" customFormat="1" x14ac:dyDescent="0.25">
      <c r="K24" s="33"/>
    </row>
    <row r="25" spans="1:21" s="18" customFormat="1" x14ac:dyDescent="0.25">
      <c r="K25" s="33"/>
    </row>
    <row r="26" spans="1:21" s="18" customForma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s="18" customFormat="1" x14ac:dyDescent="0.25">
      <c r="K27" s="33"/>
    </row>
    <row r="28" spans="1:21" s="18" customFormat="1" x14ac:dyDescent="0.25">
      <c r="K28" s="33"/>
    </row>
    <row r="29" spans="1:21" s="18" customFormat="1" x14ac:dyDescent="0.25">
      <c r="J29" s="17"/>
      <c r="K29" s="33"/>
    </row>
    <row r="30" spans="1:21" s="18" customFormat="1" x14ac:dyDescent="0.25">
      <c r="J30" s="17"/>
      <c r="K30" s="33"/>
      <c r="L30" s="17"/>
    </row>
    <row r="31" spans="1:21" s="18" customFormat="1" x14ac:dyDescent="0.25">
      <c r="J31" s="17"/>
      <c r="K31" s="33"/>
      <c r="L31" s="17"/>
    </row>
    <row r="32" spans="1:21" s="18" customFormat="1" x14ac:dyDescent="0.25">
      <c r="J32" s="17"/>
      <c r="K32" s="33"/>
      <c r="L32" s="17"/>
    </row>
    <row r="33" spans="1:21" s="18" customFormat="1" x14ac:dyDescent="0.25">
      <c r="K33" s="33"/>
    </row>
    <row r="34" spans="1:21" s="18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18" customFormat="1" x14ac:dyDescent="0.25">
      <c r="C35" s="17"/>
      <c r="J35" s="17"/>
      <c r="K35" s="33"/>
    </row>
    <row r="36" spans="1:21" s="18" customFormat="1" x14ac:dyDescent="0.25">
      <c r="K36" s="33"/>
    </row>
    <row r="37" spans="1:21" s="18" customFormat="1" x14ac:dyDescent="0.25">
      <c r="K37" s="33"/>
    </row>
    <row r="38" spans="1:21" s="18" customFormat="1" x14ac:dyDescent="0.25">
      <c r="K38" s="33"/>
    </row>
    <row r="39" spans="1:21" s="18" customFormat="1" x14ac:dyDescent="0.25">
      <c r="K39" s="33"/>
    </row>
    <row r="40" spans="1:21" s="18" customFormat="1" x14ac:dyDescent="0.25">
      <c r="J40" s="17"/>
      <c r="K40" s="33"/>
    </row>
    <row r="41" spans="1:21" s="18" customFormat="1" x14ac:dyDescent="0.25">
      <c r="K41" s="33"/>
    </row>
    <row r="42" spans="1:21" s="18" customFormat="1" x14ac:dyDescent="0.25">
      <c r="K42" s="33"/>
    </row>
    <row r="43" spans="1:21" s="18" customForma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s="18" customFormat="1" x14ac:dyDescent="0.25">
      <c r="J44" s="17"/>
      <c r="K44" s="33"/>
      <c r="L44" s="17"/>
    </row>
    <row r="45" spans="1:21" s="18" customFormat="1" x14ac:dyDescent="0.25">
      <c r="J45" s="17"/>
      <c r="K45" s="33"/>
      <c r="L45" s="17"/>
    </row>
    <row r="46" spans="1:21" s="18" customFormat="1" x14ac:dyDescent="0.25">
      <c r="J46" s="17"/>
      <c r="K46" s="33"/>
      <c r="L46" s="17"/>
    </row>
    <row r="47" spans="1:21" s="18" customFormat="1" x14ac:dyDescent="0.25">
      <c r="A47" s="29"/>
    </row>
    <row r="48" spans="1:21" s="18" customFormat="1" x14ac:dyDescent="0.25">
      <c r="A48" s="29"/>
    </row>
    <row r="49" spans="1:1" s="18" customFormat="1" x14ac:dyDescent="0.25"/>
    <row r="50" spans="1:1" s="18" customFormat="1" x14ac:dyDescent="0.25">
      <c r="A50" s="29"/>
    </row>
    <row r="51" spans="1:1" s="18" customFormat="1" x14ac:dyDescent="0.25">
      <c r="A51" s="29"/>
    </row>
    <row r="52" spans="1:1" x14ac:dyDescent="0.25">
      <c r="A52" s="7"/>
    </row>
  </sheetData>
  <mergeCells count="1">
    <mergeCell ref="A18:C18"/>
  </mergeCells>
  <pageMargins left="0.7" right="0.7" top="0.75" bottom="0.75" header="0.3" footer="0.3"/>
  <pageSetup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Field data</vt:lpstr>
      <vt:lpstr>2010 Aug data</vt:lpstr>
      <vt:lpstr>2012 July data</vt:lpstr>
      <vt:lpstr>2012 September data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Redding, Melanie (ECY)</dc:creator>
  <cp:lastModifiedBy>LeTourneau, Joan (ECY)</cp:lastModifiedBy>
  <dcterms:created xsi:type="dcterms:W3CDTF">2019-12-11T18:51:23Z</dcterms:created>
  <dcterms:modified xsi:type="dcterms:W3CDTF">2020-11-02T18:11:03Z</dcterms:modified>
</cp:coreProperties>
</file>