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stateofwa-my.sharepoint.com/personal/jyan461_ecy_wa_gov/Documents/Documents/Forms/CPR/ECY 070-772/"/>
    </mc:Choice>
  </mc:AlternateContent>
  <xr:revisionPtr revIDLastSave="0" documentId="8_{6D0FE1F6-9CBF-4F5F-8577-8357EC05F944}" xr6:coauthVersionLast="47" xr6:coauthVersionMax="47" xr10:uidLastSave="{00000000-0000-0000-0000-000000000000}"/>
  <workbookProtection workbookAlgorithmName="SHA-512" workbookHashValue="TAD5EV04rPk1N6+kRJ7/sKn05Jg1VrJArq9X0/91GhklgWFt5umwPHybefkgZziWH2PkNyQm+kP/If1tIq6n8g==" workbookSaltValue="T2oCp+LJgm5cxmei4n8j6w==" workbookSpinCount="100000" lockStructure="1"/>
  <bookViews>
    <workbookView xWindow="-108" yWindow="-108" windowWidth="23256" windowHeight="12456" tabRatio="834" xr2:uid="{FA0F5847-B611-4EC4-9FD4-7E0A94A51D55}"/>
  </bookViews>
  <sheets>
    <sheet name="Start Here" sheetId="2" r:id="rId1"/>
    <sheet name="Specified Sources" sheetId="25" r:id="rId2"/>
    <sheet name="Lookup - Reporter" sheetId="26" state="hidden" r:id="rId3"/>
    <sheet name="Lookup - Existing Sources" sheetId="31" r:id="rId4"/>
    <sheet name="Validation" sheetId="28" state="hidden" r:id="rId5"/>
  </sheets>
  <definedNames>
    <definedName name="_xlnm._FilterDatabase" localSheetId="2" hidden="1">'Lookup - Reporter'!$A$1:$G$91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8" l="1"/>
  <c r="D4" i="25" l="1"/>
  <c r="AJ4" i="25"/>
  <c r="B29" i="2"/>
  <c r="AL4" i="25"/>
  <c r="AK4" i="25"/>
  <c r="AL5" i="25" l="1"/>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B20" i="28"/>
  <c r="D5" i="25" l="1"/>
  <c r="E5" i="25"/>
  <c r="F5" i="25"/>
  <c r="G5" i="25"/>
  <c r="I5" i="25"/>
  <c r="J5" i="25"/>
  <c r="K5" i="25"/>
  <c r="L5" i="25"/>
  <c r="D6" i="25"/>
  <c r="E6" i="25"/>
  <c r="F6" i="25"/>
  <c r="G6" i="25"/>
  <c r="I6" i="25"/>
  <c r="J6" i="25"/>
  <c r="K6" i="25"/>
  <c r="L6" i="25"/>
  <c r="D7" i="25"/>
  <c r="E7" i="25"/>
  <c r="F7" i="25"/>
  <c r="G7" i="25"/>
  <c r="I7" i="25"/>
  <c r="J7" i="25"/>
  <c r="K7" i="25"/>
  <c r="L7" i="25"/>
  <c r="D8" i="25"/>
  <c r="E8" i="25"/>
  <c r="F8" i="25"/>
  <c r="G8" i="25"/>
  <c r="I8" i="25"/>
  <c r="J8" i="25"/>
  <c r="K8" i="25"/>
  <c r="L8" i="25"/>
  <c r="D9" i="25"/>
  <c r="E9" i="25"/>
  <c r="F9" i="25"/>
  <c r="G9" i="25"/>
  <c r="I9" i="25"/>
  <c r="J9" i="25"/>
  <c r="K9" i="25"/>
  <c r="L9" i="25"/>
  <c r="D10" i="25"/>
  <c r="E10" i="25"/>
  <c r="F10" i="25"/>
  <c r="G10" i="25"/>
  <c r="I10" i="25"/>
  <c r="J10" i="25"/>
  <c r="K10" i="25"/>
  <c r="L10" i="25"/>
  <c r="D11" i="25"/>
  <c r="E11" i="25"/>
  <c r="F11" i="25"/>
  <c r="G11" i="25"/>
  <c r="I11" i="25"/>
  <c r="J11" i="25"/>
  <c r="K11" i="25"/>
  <c r="L11" i="25"/>
  <c r="D12" i="25"/>
  <c r="E12" i="25"/>
  <c r="F12" i="25"/>
  <c r="G12" i="25"/>
  <c r="I12" i="25"/>
  <c r="J12" i="25"/>
  <c r="K12" i="25"/>
  <c r="L12" i="25"/>
  <c r="D13" i="25"/>
  <c r="E13" i="25"/>
  <c r="F13" i="25"/>
  <c r="G13" i="25"/>
  <c r="I13" i="25"/>
  <c r="J13" i="25"/>
  <c r="K13" i="25"/>
  <c r="L13" i="25"/>
  <c r="D14" i="25"/>
  <c r="E14" i="25"/>
  <c r="F14" i="25"/>
  <c r="G14" i="25"/>
  <c r="I14" i="25"/>
  <c r="J14" i="25"/>
  <c r="K14" i="25"/>
  <c r="L14" i="25"/>
  <c r="D15" i="25"/>
  <c r="E15" i="25"/>
  <c r="F15" i="25"/>
  <c r="G15" i="25"/>
  <c r="I15" i="25"/>
  <c r="J15" i="25"/>
  <c r="K15" i="25"/>
  <c r="L15" i="25"/>
  <c r="D16" i="25"/>
  <c r="E16" i="25"/>
  <c r="F16" i="25"/>
  <c r="G16" i="25"/>
  <c r="I16" i="25"/>
  <c r="J16" i="25"/>
  <c r="K16" i="25"/>
  <c r="L16" i="25"/>
  <c r="D17" i="25"/>
  <c r="E17" i="25"/>
  <c r="F17" i="25"/>
  <c r="G17" i="25"/>
  <c r="I17" i="25"/>
  <c r="J17" i="25"/>
  <c r="K17" i="25"/>
  <c r="L17" i="25"/>
  <c r="D18" i="25"/>
  <c r="E18" i="25"/>
  <c r="F18" i="25"/>
  <c r="G18" i="25"/>
  <c r="I18" i="25"/>
  <c r="J18" i="25"/>
  <c r="K18" i="25"/>
  <c r="L18" i="25"/>
  <c r="D19" i="25"/>
  <c r="E19" i="25"/>
  <c r="F19" i="25"/>
  <c r="G19" i="25"/>
  <c r="I19" i="25"/>
  <c r="J19" i="25"/>
  <c r="K19" i="25"/>
  <c r="L19" i="25"/>
  <c r="D20" i="25"/>
  <c r="E20" i="25"/>
  <c r="F20" i="25"/>
  <c r="G20" i="25"/>
  <c r="I20" i="25"/>
  <c r="J20" i="25"/>
  <c r="K20" i="25"/>
  <c r="L20" i="25"/>
  <c r="D21" i="25"/>
  <c r="E21" i="25"/>
  <c r="F21" i="25"/>
  <c r="G21" i="25"/>
  <c r="I21" i="25"/>
  <c r="J21" i="25"/>
  <c r="K21" i="25"/>
  <c r="L21" i="25"/>
  <c r="D22" i="25"/>
  <c r="E22" i="25"/>
  <c r="F22" i="25"/>
  <c r="G22" i="25"/>
  <c r="I22" i="25"/>
  <c r="J22" i="25"/>
  <c r="K22" i="25"/>
  <c r="L22" i="25"/>
  <c r="D23" i="25"/>
  <c r="E23" i="25"/>
  <c r="F23" i="25"/>
  <c r="G23" i="25"/>
  <c r="I23" i="25"/>
  <c r="J23" i="25"/>
  <c r="K23" i="25"/>
  <c r="L23" i="25"/>
  <c r="D24" i="25"/>
  <c r="E24" i="25"/>
  <c r="F24" i="25"/>
  <c r="G24" i="25"/>
  <c r="I24" i="25"/>
  <c r="J24" i="25"/>
  <c r="K24" i="25"/>
  <c r="L24" i="25"/>
  <c r="D25" i="25"/>
  <c r="E25" i="25"/>
  <c r="F25" i="25"/>
  <c r="G25" i="25"/>
  <c r="I25" i="25"/>
  <c r="J25" i="25"/>
  <c r="K25" i="25"/>
  <c r="L25" i="25"/>
  <c r="D26" i="25"/>
  <c r="E26" i="25"/>
  <c r="F26" i="25"/>
  <c r="G26" i="25"/>
  <c r="I26" i="25"/>
  <c r="J26" i="25"/>
  <c r="K26" i="25"/>
  <c r="L26" i="25"/>
  <c r="D27" i="25"/>
  <c r="E27" i="25"/>
  <c r="F27" i="25"/>
  <c r="G27" i="25"/>
  <c r="I27" i="25"/>
  <c r="J27" i="25"/>
  <c r="K27" i="25"/>
  <c r="L27" i="25"/>
  <c r="D28" i="25"/>
  <c r="E28" i="25"/>
  <c r="F28" i="25"/>
  <c r="G28" i="25"/>
  <c r="I28" i="25"/>
  <c r="J28" i="25"/>
  <c r="K28" i="25"/>
  <c r="L28" i="25"/>
  <c r="D29" i="25"/>
  <c r="E29" i="25"/>
  <c r="F29" i="25"/>
  <c r="G29" i="25"/>
  <c r="I29" i="25"/>
  <c r="J29" i="25"/>
  <c r="K29" i="25"/>
  <c r="L29" i="25"/>
  <c r="D30" i="25"/>
  <c r="E30" i="25"/>
  <c r="F30" i="25"/>
  <c r="G30" i="25"/>
  <c r="I30" i="25"/>
  <c r="J30" i="25"/>
  <c r="K30" i="25"/>
  <c r="L30" i="25"/>
  <c r="D31" i="25"/>
  <c r="E31" i="25"/>
  <c r="F31" i="25"/>
  <c r="G31" i="25"/>
  <c r="I31" i="25"/>
  <c r="J31" i="25"/>
  <c r="K31" i="25"/>
  <c r="L31" i="25"/>
  <c r="D32" i="25"/>
  <c r="E32" i="25"/>
  <c r="F32" i="25"/>
  <c r="G32" i="25"/>
  <c r="I32" i="25"/>
  <c r="J32" i="25"/>
  <c r="K32" i="25"/>
  <c r="L32" i="25"/>
  <c r="D33" i="25"/>
  <c r="E33" i="25"/>
  <c r="F33" i="25"/>
  <c r="G33" i="25"/>
  <c r="I33" i="25"/>
  <c r="J33" i="25"/>
  <c r="K33" i="25"/>
  <c r="L33" i="25"/>
  <c r="D34" i="25"/>
  <c r="E34" i="25"/>
  <c r="F34" i="25"/>
  <c r="G34" i="25"/>
  <c r="I34" i="25"/>
  <c r="J34" i="25"/>
  <c r="K34" i="25"/>
  <c r="L34" i="25"/>
  <c r="D35" i="25"/>
  <c r="E35" i="25"/>
  <c r="F35" i="25"/>
  <c r="G35" i="25"/>
  <c r="I35" i="25"/>
  <c r="J35" i="25"/>
  <c r="K35" i="25"/>
  <c r="L35" i="25"/>
  <c r="D36" i="25"/>
  <c r="E36" i="25"/>
  <c r="F36" i="25"/>
  <c r="G36" i="25"/>
  <c r="I36" i="25"/>
  <c r="J36" i="25"/>
  <c r="K36" i="25"/>
  <c r="L36" i="25"/>
  <c r="D37" i="25"/>
  <c r="E37" i="25"/>
  <c r="F37" i="25"/>
  <c r="G37" i="25"/>
  <c r="I37" i="25"/>
  <c r="J37" i="25"/>
  <c r="K37" i="25"/>
  <c r="L37" i="25"/>
  <c r="D38" i="25"/>
  <c r="E38" i="25"/>
  <c r="F38" i="25"/>
  <c r="G38" i="25"/>
  <c r="I38" i="25"/>
  <c r="J38" i="25"/>
  <c r="K38" i="25"/>
  <c r="L38" i="25"/>
  <c r="D39" i="25"/>
  <c r="E39" i="25"/>
  <c r="F39" i="25"/>
  <c r="G39" i="25"/>
  <c r="I39" i="25"/>
  <c r="J39" i="25"/>
  <c r="K39" i="25"/>
  <c r="L39" i="25"/>
  <c r="D40" i="25"/>
  <c r="E40" i="25"/>
  <c r="F40" i="25"/>
  <c r="G40" i="25"/>
  <c r="I40" i="25"/>
  <c r="J40" i="25"/>
  <c r="K40" i="25"/>
  <c r="L40" i="25"/>
  <c r="D41" i="25"/>
  <c r="E41" i="25"/>
  <c r="F41" i="25"/>
  <c r="G41" i="25"/>
  <c r="I41" i="25"/>
  <c r="J41" i="25"/>
  <c r="K41" i="25"/>
  <c r="L41" i="25"/>
  <c r="D42" i="25"/>
  <c r="E42" i="25"/>
  <c r="F42" i="25"/>
  <c r="G42" i="25"/>
  <c r="I42" i="25"/>
  <c r="J42" i="25"/>
  <c r="K42" i="25"/>
  <c r="L42" i="25"/>
  <c r="D43" i="25"/>
  <c r="E43" i="25"/>
  <c r="F43" i="25"/>
  <c r="G43" i="25"/>
  <c r="I43" i="25"/>
  <c r="J43" i="25"/>
  <c r="K43" i="25"/>
  <c r="L43" i="25"/>
  <c r="D44" i="25"/>
  <c r="E44" i="25"/>
  <c r="F44" i="25"/>
  <c r="G44" i="25"/>
  <c r="I44" i="25"/>
  <c r="J44" i="25"/>
  <c r="K44" i="25"/>
  <c r="L44" i="25"/>
  <c r="D45" i="25"/>
  <c r="E45" i="25"/>
  <c r="F45" i="25"/>
  <c r="G45" i="25"/>
  <c r="I45" i="25"/>
  <c r="J45" i="25"/>
  <c r="K45" i="25"/>
  <c r="L45" i="25"/>
  <c r="D46" i="25"/>
  <c r="E46" i="25"/>
  <c r="F46" i="25"/>
  <c r="G46" i="25"/>
  <c r="I46" i="25"/>
  <c r="J46" i="25"/>
  <c r="K46" i="25"/>
  <c r="L46" i="25"/>
  <c r="D47" i="25"/>
  <c r="E47" i="25"/>
  <c r="F47" i="25"/>
  <c r="G47" i="25"/>
  <c r="I47" i="25"/>
  <c r="J47" i="25"/>
  <c r="K47" i="25"/>
  <c r="L47" i="25"/>
  <c r="D48" i="25"/>
  <c r="E48" i="25"/>
  <c r="F48" i="25"/>
  <c r="G48" i="25"/>
  <c r="I48" i="25"/>
  <c r="J48" i="25"/>
  <c r="K48" i="25"/>
  <c r="L48" i="25"/>
  <c r="D49" i="25"/>
  <c r="E49" i="25"/>
  <c r="F49" i="25"/>
  <c r="G49" i="25"/>
  <c r="I49" i="25"/>
  <c r="J49" i="25"/>
  <c r="K49" i="25"/>
  <c r="L49" i="25"/>
  <c r="D50" i="25"/>
  <c r="E50" i="25"/>
  <c r="F50" i="25"/>
  <c r="G50" i="25"/>
  <c r="I50" i="25"/>
  <c r="J50" i="25"/>
  <c r="K50" i="25"/>
  <c r="L50" i="25"/>
  <c r="D51" i="25"/>
  <c r="E51" i="25"/>
  <c r="F51" i="25"/>
  <c r="G51" i="25"/>
  <c r="I51" i="25"/>
  <c r="J51" i="25"/>
  <c r="K51" i="25"/>
  <c r="L51" i="25"/>
  <c r="D52" i="25"/>
  <c r="E52" i="25"/>
  <c r="F52" i="25"/>
  <c r="G52" i="25"/>
  <c r="I52" i="25"/>
  <c r="J52" i="25"/>
  <c r="K52" i="25"/>
  <c r="L52" i="25"/>
  <c r="D53" i="25"/>
  <c r="E53" i="25"/>
  <c r="F53" i="25"/>
  <c r="G53" i="25"/>
  <c r="I53" i="25"/>
  <c r="J53" i="25"/>
  <c r="K53" i="25"/>
  <c r="L53" i="25"/>
  <c r="D54" i="25"/>
  <c r="E54" i="25"/>
  <c r="F54" i="25"/>
  <c r="G54" i="25"/>
  <c r="I54" i="25"/>
  <c r="J54" i="25"/>
  <c r="K54" i="25"/>
  <c r="L54" i="25"/>
  <c r="D55" i="25"/>
  <c r="E55" i="25"/>
  <c r="F55" i="25"/>
  <c r="G55" i="25"/>
  <c r="I55" i="25"/>
  <c r="J55" i="25"/>
  <c r="K55" i="25"/>
  <c r="L55" i="25"/>
  <c r="D56" i="25"/>
  <c r="E56" i="25"/>
  <c r="F56" i="25"/>
  <c r="G56" i="25"/>
  <c r="I56" i="25"/>
  <c r="J56" i="25"/>
  <c r="K56" i="25"/>
  <c r="L56" i="25"/>
  <c r="D57" i="25"/>
  <c r="E57" i="25"/>
  <c r="F57" i="25"/>
  <c r="G57" i="25"/>
  <c r="I57" i="25"/>
  <c r="J57" i="25"/>
  <c r="K57" i="25"/>
  <c r="L57" i="25"/>
  <c r="D58" i="25"/>
  <c r="E58" i="25"/>
  <c r="F58" i="25"/>
  <c r="G58" i="25"/>
  <c r="I58" i="25"/>
  <c r="J58" i="25"/>
  <c r="K58" i="25"/>
  <c r="L58" i="25"/>
  <c r="D59" i="25"/>
  <c r="E59" i="25"/>
  <c r="F59" i="25"/>
  <c r="G59" i="25"/>
  <c r="I59" i="25"/>
  <c r="J59" i="25"/>
  <c r="K59" i="25"/>
  <c r="L59" i="25"/>
  <c r="D60" i="25"/>
  <c r="E60" i="25"/>
  <c r="F60" i="25"/>
  <c r="G60" i="25"/>
  <c r="I60" i="25"/>
  <c r="J60" i="25"/>
  <c r="K60" i="25"/>
  <c r="L60" i="25"/>
  <c r="D61" i="25"/>
  <c r="E61" i="25"/>
  <c r="F61" i="25"/>
  <c r="G61" i="25"/>
  <c r="I61" i="25"/>
  <c r="J61" i="25"/>
  <c r="K61" i="25"/>
  <c r="L61" i="25"/>
  <c r="D62" i="25"/>
  <c r="E62" i="25"/>
  <c r="F62" i="25"/>
  <c r="G62" i="25"/>
  <c r="I62" i="25"/>
  <c r="J62" i="25"/>
  <c r="K62" i="25"/>
  <c r="L62" i="25"/>
  <c r="D63" i="25"/>
  <c r="E63" i="25"/>
  <c r="F63" i="25"/>
  <c r="G63" i="25"/>
  <c r="I63" i="25"/>
  <c r="J63" i="25"/>
  <c r="K63" i="25"/>
  <c r="L63" i="25"/>
  <c r="D64" i="25"/>
  <c r="E64" i="25"/>
  <c r="F64" i="25"/>
  <c r="G64" i="25"/>
  <c r="I64" i="25"/>
  <c r="J64" i="25"/>
  <c r="K64" i="25"/>
  <c r="L64" i="25"/>
  <c r="D65" i="25"/>
  <c r="E65" i="25"/>
  <c r="F65" i="25"/>
  <c r="G65" i="25"/>
  <c r="I65" i="25"/>
  <c r="J65" i="25"/>
  <c r="K65" i="25"/>
  <c r="L65" i="25"/>
  <c r="D66" i="25"/>
  <c r="E66" i="25"/>
  <c r="F66" i="25"/>
  <c r="G66" i="25"/>
  <c r="I66" i="25"/>
  <c r="J66" i="25"/>
  <c r="K66" i="25"/>
  <c r="L66" i="25"/>
  <c r="D67" i="25"/>
  <c r="E67" i="25"/>
  <c r="F67" i="25"/>
  <c r="G67" i="25"/>
  <c r="I67" i="25"/>
  <c r="J67" i="25"/>
  <c r="K67" i="25"/>
  <c r="L67" i="25"/>
  <c r="D68" i="25"/>
  <c r="E68" i="25"/>
  <c r="F68" i="25"/>
  <c r="G68" i="25"/>
  <c r="I68" i="25"/>
  <c r="J68" i="25"/>
  <c r="K68" i="25"/>
  <c r="L68" i="25"/>
  <c r="D69" i="25"/>
  <c r="E69" i="25"/>
  <c r="F69" i="25"/>
  <c r="G69" i="25"/>
  <c r="I69" i="25"/>
  <c r="J69" i="25"/>
  <c r="K69" i="25"/>
  <c r="L69" i="25"/>
  <c r="D70" i="25"/>
  <c r="E70" i="25"/>
  <c r="F70" i="25"/>
  <c r="G70" i="25"/>
  <c r="I70" i="25"/>
  <c r="J70" i="25"/>
  <c r="K70" i="25"/>
  <c r="L70" i="25"/>
  <c r="D71" i="25"/>
  <c r="E71" i="25"/>
  <c r="F71" i="25"/>
  <c r="G71" i="25"/>
  <c r="I71" i="25"/>
  <c r="J71" i="25"/>
  <c r="K71" i="25"/>
  <c r="L71" i="25"/>
  <c r="D72" i="25"/>
  <c r="E72" i="25"/>
  <c r="F72" i="25"/>
  <c r="G72" i="25"/>
  <c r="I72" i="25"/>
  <c r="J72" i="25"/>
  <c r="K72" i="25"/>
  <c r="L72" i="25"/>
  <c r="D73" i="25"/>
  <c r="E73" i="25"/>
  <c r="F73" i="25"/>
  <c r="G73" i="25"/>
  <c r="I73" i="25"/>
  <c r="J73" i="25"/>
  <c r="K73" i="25"/>
  <c r="L73" i="25"/>
  <c r="D74" i="25"/>
  <c r="E74" i="25"/>
  <c r="F74" i="25"/>
  <c r="G74" i="25"/>
  <c r="I74" i="25"/>
  <c r="J74" i="25"/>
  <c r="K74" i="25"/>
  <c r="L74" i="25"/>
  <c r="D75" i="25"/>
  <c r="E75" i="25"/>
  <c r="F75" i="25"/>
  <c r="G75" i="25"/>
  <c r="I75" i="25"/>
  <c r="J75" i="25"/>
  <c r="K75" i="25"/>
  <c r="L75" i="25"/>
  <c r="D76" i="25"/>
  <c r="E76" i="25"/>
  <c r="F76" i="25"/>
  <c r="G76" i="25"/>
  <c r="I76" i="25"/>
  <c r="J76" i="25"/>
  <c r="K76" i="25"/>
  <c r="L76" i="25"/>
  <c r="D77" i="25"/>
  <c r="E77" i="25"/>
  <c r="F77" i="25"/>
  <c r="G77" i="25"/>
  <c r="I77" i="25"/>
  <c r="J77" i="25"/>
  <c r="K77" i="25"/>
  <c r="L77" i="25"/>
  <c r="D78" i="25"/>
  <c r="E78" i="25"/>
  <c r="F78" i="25"/>
  <c r="G78" i="25"/>
  <c r="I78" i="25"/>
  <c r="J78" i="25"/>
  <c r="K78" i="25"/>
  <c r="L78" i="25"/>
  <c r="D79" i="25"/>
  <c r="E79" i="25"/>
  <c r="F79" i="25"/>
  <c r="G79" i="25"/>
  <c r="I79" i="25"/>
  <c r="J79" i="25"/>
  <c r="K79" i="25"/>
  <c r="L79" i="25"/>
  <c r="D80" i="25"/>
  <c r="E80" i="25"/>
  <c r="F80" i="25"/>
  <c r="G80" i="25"/>
  <c r="I80" i="25"/>
  <c r="J80" i="25"/>
  <c r="K80" i="25"/>
  <c r="L80" i="25"/>
  <c r="D81" i="25"/>
  <c r="E81" i="25"/>
  <c r="F81" i="25"/>
  <c r="G81" i="25"/>
  <c r="I81" i="25"/>
  <c r="J81" i="25"/>
  <c r="K81" i="25"/>
  <c r="L81" i="25"/>
  <c r="D82" i="25"/>
  <c r="E82" i="25"/>
  <c r="F82" i="25"/>
  <c r="G82" i="25"/>
  <c r="I82" i="25"/>
  <c r="J82" i="25"/>
  <c r="K82" i="25"/>
  <c r="L82" i="25"/>
  <c r="D83" i="25"/>
  <c r="E83" i="25"/>
  <c r="F83" i="25"/>
  <c r="G83" i="25"/>
  <c r="I83" i="25"/>
  <c r="J83" i="25"/>
  <c r="K83" i="25"/>
  <c r="L83" i="25"/>
  <c r="D84" i="25"/>
  <c r="E84" i="25"/>
  <c r="F84" i="25"/>
  <c r="G84" i="25"/>
  <c r="I84" i="25"/>
  <c r="J84" i="25"/>
  <c r="K84" i="25"/>
  <c r="L84" i="25"/>
  <c r="D85" i="25"/>
  <c r="E85" i="25"/>
  <c r="F85" i="25"/>
  <c r="G85" i="25"/>
  <c r="I85" i="25"/>
  <c r="J85" i="25"/>
  <c r="K85" i="25"/>
  <c r="L85" i="25"/>
  <c r="D86" i="25"/>
  <c r="E86" i="25"/>
  <c r="F86" i="25"/>
  <c r="G86" i="25"/>
  <c r="I86" i="25"/>
  <c r="J86" i="25"/>
  <c r="K86" i="25"/>
  <c r="L86" i="25"/>
  <c r="D87" i="25"/>
  <c r="E87" i="25"/>
  <c r="F87" i="25"/>
  <c r="G87" i="25"/>
  <c r="I87" i="25"/>
  <c r="J87" i="25"/>
  <c r="K87" i="25"/>
  <c r="L87" i="25"/>
  <c r="D88" i="25"/>
  <c r="E88" i="25"/>
  <c r="F88" i="25"/>
  <c r="G88" i="25"/>
  <c r="I88" i="25"/>
  <c r="J88" i="25"/>
  <c r="K88" i="25"/>
  <c r="L88" i="25"/>
  <c r="D89" i="25"/>
  <c r="E89" i="25"/>
  <c r="F89" i="25"/>
  <c r="G89" i="25"/>
  <c r="I89" i="25"/>
  <c r="J89" i="25"/>
  <c r="K89" i="25"/>
  <c r="L89" i="25"/>
  <c r="D90" i="25"/>
  <c r="E90" i="25"/>
  <c r="F90" i="25"/>
  <c r="G90" i="25"/>
  <c r="I90" i="25"/>
  <c r="J90" i="25"/>
  <c r="K90" i="25"/>
  <c r="L90" i="25"/>
  <c r="D91" i="25"/>
  <c r="E91" i="25"/>
  <c r="F91" i="25"/>
  <c r="G91" i="25"/>
  <c r="I91" i="25"/>
  <c r="J91" i="25"/>
  <c r="K91" i="25"/>
  <c r="L91" i="25"/>
  <c r="D92" i="25"/>
  <c r="E92" i="25"/>
  <c r="F92" i="25"/>
  <c r="G92" i="25"/>
  <c r="I92" i="25"/>
  <c r="J92" i="25"/>
  <c r="K92" i="25"/>
  <c r="L92" i="25"/>
  <c r="D93" i="25"/>
  <c r="E93" i="25"/>
  <c r="F93" i="25"/>
  <c r="G93" i="25"/>
  <c r="I93" i="25"/>
  <c r="J93" i="25"/>
  <c r="K93" i="25"/>
  <c r="L93" i="25"/>
  <c r="D94" i="25"/>
  <c r="E94" i="25"/>
  <c r="F94" i="25"/>
  <c r="G94" i="25"/>
  <c r="I94" i="25"/>
  <c r="J94" i="25"/>
  <c r="K94" i="25"/>
  <c r="L94" i="25"/>
  <c r="D95" i="25"/>
  <c r="E95" i="25"/>
  <c r="F95" i="25"/>
  <c r="G95" i="25"/>
  <c r="I95" i="25"/>
  <c r="J95" i="25"/>
  <c r="K95" i="25"/>
  <c r="L95" i="25"/>
  <c r="D96" i="25"/>
  <c r="E96" i="25"/>
  <c r="F96" i="25"/>
  <c r="G96" i="25"/>
  <c r="I96" i="25"/>
  <c r="J96" i="25"/>
  <c r="K96" i="25"/>
  <c r="L96" i="25"/>
  <c r="D97" i="25"/>
  <c r="E97" i="25"/>
  <c r="F97" i="25"/>
  <c r="G97" i="25"/>
  <c r="I97" i="25"/>
  <c r="J97" i="25"/>
  <c r="K97" i="25"/>
  <c r="L97" i="25"/>
  <c r="D98" i="25"/>
  <c r="E98" i="25"/>
  <c r="F98" i="25"/>
  <c r="G98" i="25"/>
  <c r="I98" i="25"/>
  <c r="J98" i="25"/>
  <c r="K98" i="25"/>
  <c r="L98" i="25"/>
  <c r="D99" i="25"/>
  <c r="E99" i="25"/>
  <c r="F99" i="25"/>
  <c r="G99" i="25"/>
  <c r="I99" i="25"/>
  <c r="J99" i="25"/>
  <c r="K99" i="25"/>
  <c r="L99" i="25"/>
  <c r="D100" i="25"/>
  <c r="E100" i="25"/>
  <c r="F100" i="25"/>
  <c r="G100" i="25"/>
  <c r="I100" i="25"/>
  <c r="J100" i="25"/>
  <c r="K100" i="25"/>
  <c r="L100" i="25"/>
  <c r="D101" i="25"/>
  <c r="E101" i="25"/>
  <c r="F101" i="25"/>
  <c r="G101" i="25"/>
  <c r="I101" i="25"/>
  <c r="J101" i="25"/>
  <c r="K101" i="25"/>
  <c r="L101" i="25"/>
  <c r="D102" i="25"/>
  <c r="E102" i="25"/>
  <c r="F102" i="25"/>
  <c r="G102" i="25"/>
  <c r="I102" i="25"/>
  <c r="J102" i="25"/>
  <c r="K102" i="25"/>
  <c r="L102" i="25"/>
  <c r="D103" i="25"/>
  <c r="E103" i="25"/>
  <c r="F103" i="25"/>
  <c r="G103" i="25"/>
  <c r="I103" i="25"/>
  <c r="J103" i="25"/>
  <c r="K103" i="25"/>
  <c r="L103" i="25"/>
  <c r="D104" i="25"/>
  <c r="E104" i="25"/>
  <c r="F104" i="25"/>
  <c r="G104" i="25"/>
  <c r="I104" i="25"/>
  <c r="J104" i="25"/>
  <c r="K104" i="25"/>
  <c r="L104" i="25"/>
  <c r="D105" i="25"/>
  <c r="E105" i="25"/>
  <c r="F105" i="25"/>
  <c r="G105" i="25"/>
  <c r="I105" i="25"/>
  <c r="J105" i="25"/>
  <c r="K105" i="25"/>
  <c r="L105" i="25"/>
  <c r="D106" i="25"/>
  <c r="E106" i="25"/>
  <c r="F106" i="25"/>
  <c r="G106" i="25"/>
  <c r="I106" i="25"/>
  <c r="J106" i="25"/>
  <c r="K106" i="25"/>
  <c r="L106" i="25"/>
  <c r="D107" i="25"/>
  <c r="E107" i="25"/>
  <c r="F107" i="25"/>
  <c r="G107" i="25"/>
  <c r="I107" i="25"/>
  <c r="J107" i="25"/>
  <c r="K107" i="25"/>
  <c r="L107" i="25"/>
  <c r="D108" i="25"/>
  <c r="E108" i="25"/>
  <c r="F108" i="25"/>
  <c r="G108" i="25"/>
  <c r="I108" i="25"/>
  <c r="J108" i="25"/>
  <c r="K108" i="25"/>
  <c r="L108" i="25"/>
  <c r="D109" i="25"/>
  <c r="E109" i="25"/>
  <c r="F109" i="25"/>
  <c r="G109" i="25"/>
  <c r="I109" i="25"/>
  <c r="J109" i="25"/>
  <c r="K109" i="25"/>
  <c r="L109" i="25"/>
  <c r="D110" i="25"/>
  <c r="E110" i="25"/>
  <c r="F110" i="25"/>
  <c r="G110" i="25"/>
  <c r="I110" i="25"/>
  <c r="J110" i="25"/>
  <c r="K110" i="25"/>
  <c r="L110" i="25"/>
  <c r="D111" i="25"/>
  <c r="E111" i="25"/>
  <c r="F111" i="25"/>
  <c r="G111" i="25"/>
  <c r="I111" i="25"/>
  <c r="J111" i="25"/>
  <c r="K111" i="25"/>
  <c r="L111" i="25"/>
  <c r="D112" i="25"/>
  <c r="E112" i="25"/>
  <c r="F112" i="25"/>
  <c r="G112" i="25"/>
  <c r="I112" i="25"/>
  <c r="J112" i="25"/>
  <c r="K112" i="25"/>
  <c r="L112" i="25"/>
  <c r="D113" i="25"/>
  <c r="E113" i="25"/>
  <c r="F113" i="25"/>
  <c r="G113" i="25"/>
  <c r="I113" i="25"/>
  <c r="J113" i="25"/>
  <c r="K113" i="25"/>
  <c r="L113" i="25"/>
  <c r="D114" i="25"/>
  <c r="E114" i="25"/>
  <c r="F114" i="25"/>
  <c r="G114" i="25"/>
  <c r="I114" i="25"/>
  <c r="J114" i="25"/>
  <c r="K114" i="25"/>
  <c r="L114" i="25"/>
  <c r="D115" i="25"/>
  <c r="E115" i="25"/>
  <c r="F115" i="25"/>
  <c r="G115" i="25"/>
  <c r="I115" i="25"/>
  <c r="J115" i="25"/>
  <c r="K115" i="25"/>
  <c r="L115" i="25"/>
  <c r="D116" i="25"/>
  <c r="E116" i="25"/>
  <c r="F116" i="25"/>
  <c r="G116" i="25"/>
  <c r="I116" i="25"/>
  <c r="J116" i="25"/>
  <c r="K116" i="25"/>
  <c r="L116" i="25"/>
  <c r="D117" i="25"/>
  <c r="E117" i="25"/>
  <c r="F117" i="25"/>
  <c r="G117" i="25"/>
  <c r="I117" i="25"/>
  <c r="J117" i="25"/>
  <c r="K117" i="25"/>
  <c r="L117" i="25"/>
  <c r="D118" i="25"/>
  <c r="E118" i="25"/>
  <c r="F118" i="25"/>
  <c r="G118" i="25"/>
  <c r="I118" i="25"/>
  <c r="J118" i="25"/>
  <c r="K118" i="25"/>
  <c r="L118" i="25"/>
  <c r="D119" i="25"/>
  <c r="E119" i="25"/>
  <c r="F119" i="25"/>
  <c r="G119" i="25"/>
  <c r="I119" i="25"/>
  <c r="J119" i="25"/>
  <c r="K119" i="25"/>
  <c r="L119" i="25"/>
  <c r="D120" i="25"/>
  <c r="E120" i="25"/>
  <c r="F120" i="25"/>
  <c r="G120" i="25"/>
  <c r="I120" i="25"/>
  <c r="J120" i="25"/>
  <c r="K120" i="25"/>
  <c r="L120" i="25"/>
  <c r="D121" i="25"/>
  <c r="E121" i="25"/>
  <c r="F121" i="25"/>
  <c r="G121" i="25"/>
  <c r="I121" i="25"/>
  <c r="J121" i="25"/>
  <c r="K121" i="25"/>
  <c r="L121" i="25"/>
  <c r="D122" i="25"/>
  <c r="E122" i="25"/>
  <c r="F122" i="25"/>
  <c r="G122" i="25"/>
  <c r="I122" i="25"/>
  <c r="J122" i="25"/>
  <c r="K122" i="25"/>
  <c r="L122" i="25"/>
  <c r="D123" i="25"/>
  <c r="E123" i="25"/>
  <c r="F123" i="25"/>
  <c r="G123" i="25"/>
  <c r="I123" i="25"/>
  <c r="J123" i="25"/>
  <c r="K123" i="25"/>
  <c r="L123" i="25"/>
  <c r="D124" i="25"/>
  <c r="E124" i="25"/>
  <c r="F124" i="25"/>
  <c r="G124" i="25"/>
  <c r="I124" i="25"/>
  <c r="J124" i="25"/>
  <c r="K124" i="25"/>
  <c r="L124" i="25"/>
  <c r="D125" i="25"/>
  <c r="E125" i="25"/>
  <c r="F125" i="25"/>
  <c r="G125" i="25"/>
  <c r="I125" i="25"/>
  <c r="J125" i="25"/>
  <c r="K125" i="25"/>
  <c r="L125" i="25"/>
  <c r="D126" i="25"/>
  <c r="E126" i="25"/>
  <c r="F126" i="25"/>
  <c r="G126" i="25"/>
  <c r="I126" i="25"/>
  <c r="J126" i="25"/>
  <c r="K126" i="25"/>
  <c r="L126" i="25"/>
  <c r="D127" i="25"/>
  <c r="E127" i="25"/>
  <c r="F127" i="25"/>
  <c r="G127" i="25"/>
  <c r="I127" i="25"/>
  <c r="J127" i="25"/>
  <c r="K127" i="25"/>
  <c r="L127" i="25"/>
  <c r="D128" i="25"/>
  <c r="E128" i="25"/>
  <c r="F128" i="25"/>
  <c r="G128" i="25"/>
  <c r="I128" i="25"/>
  <c r="J128" i="25"/>
  <c r="K128" i="25"/>
  <c r="L128" i="25"/>
  <c r="D129" i="25"/>
  <c r="E129" i="25"/>
  <c r="F129" i="25"/>
  <c r="G129" i="25"/>
  <c r="I129" i="25"/>
  <c r="J129" i="25"/>
  <c r="K129" i="25"/>
  <c r="L129" i="25"/>
  <c r="D130" i="25"/>
  <c r="E130" i="25"/>
  <c r="F130" i="25"/>
  <c r="G130" i="25"/>
  <c r="I130" i="25"/>
  <c r="J130" i="25"/>
  <c r="K130" i="25"/>
  <c r="L130" i="25"/>
  <c r="D131" i="25"/>
  <c r="E131" i="25"/>
  <c r="F131" i="25"/>
  <c r="G131" i="25"/>
  <c r="I131" i="25"/>
  <c r="J131" i="25"/>
  <c r="K131" i="25"/>
  <c r="L131" i="25"/>
  <c r="D132" i="25"/>
  <c r="E132" i="25"/>
  <c r="F132" i="25"/>
  <c r="G132" i="25"/>
  <c r="I132" i="25"/>
  <c r="J132" i="25"/>
  <c r="K132" i="25"/>
  <c r="L132" i="25"/>
  <c r="D133" i="25"/>
  <c r="E133" i="25"/>
  <c r="F133" i="25"/>
  <c r="G133" i="25"/>
  <c r="I133" i="25"/>
  <c r="J133" i="25"/>
  <c r="K133" i="25"/>
  <c r="L133" i="25"/>
  <c r="D134" i="25"/>
  <c r="E134" i="25"/>
  <c r="F134" i="25"/>
  <c r="G134" i="25"/>
  <c r="I134" i="25"/>
  <c r="J134" i="25"/>
  <c r="K134" i="25"/>
  <c r="L134" i="25"/>
  <c r="D135" i="25"/>
  <c r="E135" i="25"/>
  <c r="F135" i="25"/>
  <c r="G135" i="25"/>
  <c r="I135" i="25"/>
  <c r="J135" i="25"/>
  <c r="K135" i="25"/>
  <c r="L135" i="25"/>
  <c r="D136" i="25"/>
  <c r="E136" i="25"/>
  <c r="F136" i="25"/>
  <c r="G136" i="25"/>
  <c r="I136" i="25"/>
  <c r="J136" i="25"/>
  <c r="K136" i="25"/>
  <c r="L136" i="25"/>
  <c r="D137" i="25"/>
  <c r="E137" i="25"/>
  <c r="F137" i="25"/>
  <c r="G137" i="25"/>
  <c r="I137" i="25"/>
  <c r="J137" i="25"/>
  <c r="K137" i="25"/>
  <c r="L137" i="25"/>
  <c r="D138" i="25"/>
  <c r="E138" i="25"/>
  <c r="F138" i="25"/>
  <c r="G138" i="25"/>
  <c r="I138" i="25"/>
  <c r="J138" i="25"/>
  <c r="K138" i="25"/>
  <c r="L138" i="25"/>
  <c r="D139" i="25"/>
  <c r="E139" i="25"/>
  <c r="F139" i="25"/>
  <c r="G139" i="25"/>
  <c r="I139" i="25"/>
  <c r="J139" i="25"/>
  <c r="K139" i="25"/>
  <c r="L139" i="25"/>
  <c r="D140" i="25"/>
  <c r="E140" i="25"/>
  <c r="F140" i="25"/>
  <c r="G140" i="25"/>
  <c r="I140" i="25"/>
  <c r="J140" i="25"/>
  <c r="K140" i="25"/>
  <c r="L140" i="25"/>
  <c r="D141" i="25"/>
  <c r="E141" i="25"/>
  <c r="F141" i="25"/>
  <c r="G141" i="25"/>
  <c r="I141" i="25"/>
  <c r="J141" i="25"/>
  <c r="K141" i="25"/>
  <c r="L141" i="25"/>
  <c r="D142" i="25"/>
  <c r="E142" i="25"/>
  <c r="F142" i="25"/>
  <c r="G142" i="25"/>
  <c r="I142" i="25"/>
  <c r="J142" i="25"/>
  <c r="K142" i="25"/>
  <c r="L142" i="25"/>
  <c r="D143" i="25"/>
  <c r="E143" i="25"/>
  <c r="F143" i="25"/>
  <c r="G143" i="25"/>
  <c r="I143" i="25"/>
  <c r="J143" i="25"/>
  <c r="K143" i="25"/>
  <c r="L143" i="25"/>
  <c r="D144" i="25"/>
  <c r="E144" i="25"/>
  <c r="F144" i="25"/>
  <c r="G144" i="25"/>
  <c r="I144" i="25"/>
  <c r="J144" i="25"/>
  <c r="K144" i="25"/>
  <c r="L144" i="25"/>
  <c r="D145" i="25"/>
  <c r="E145" i="25"/>
  <c r="F145" i="25"/>
  <c r="G145" i="25"/>
  <c r="I145" i="25"/>
  <c r="J145" i="25"/>
  <c r="K145" i="25"/>
  <c r="L145" i="25"/>
  <c r="D146" i="25"/>
  <c r="E146" i="25"/>
  <c r="F146" i="25"/>
  <c r="G146" i="25"/>
  <c r="I146" i="25"/>
  <c r="J146" i="25"/>
  <c r="K146" i="25"/>
  <c r="L146" i="25"/>
  <c r="D147" i="25"/>
  <c r="E147" i="25"/>
  <c r="F147" i="25"/>
  <c r="G147" i="25"/>
  <c r="I147" i="25"/>
  <c r="J147" i="25"/>
  <c r="K147" i="25"/>
  <c r="L147" i="25"/>
  <c r="D148" i="25"/>
  <c r="E148" i="25"/>
  <c r="F148" i="25"/>
  <c r="G148" i="25"/>
  <c r="I148" i="25"/>
  <c r="J148" i="25"/>
  <c r="K148" i="25"/>
  <c r="L148" i="25"/>
  <c r="D149" i="25"/>
  <c r="E149" i="25"/>
  <c r="F149" i="25"/>
  <c r="G149" i="25"/>
  <c r="I149" i="25"/>
  <c r="J149" i="25"/>
  <c r="K149" i="25"/>
  <c r="L149" i="25"/>
  <c r="D150" i="25"/>
  <c r="E150" i="25"/>
  <c r="F150" i="25"/>
  <c r="G150" i="25"/>
  <c r="I150" i="25"/>
  <c r="J150" i="25"/>
  <c r="K150" i="25"/>
  <c r="L150" i="25"/>
  <c r="D151" i="25"/>
  <c r="E151" i="25"/>
  <c r="F151" i="25"/>
  <c r="G151" i="25"/>
  <c r="I151" i="25"/>
  <c r="J151" i="25"/>
  <c r="K151" i="25"/>
  <c r="L151" i="25"/>
  <c r="D152" i="25"/>
  <c r="E152" i="25"/>
  <c r="F152" i="25"/>
  <c r="G152" i="25"/>
  <c r="I152" i="25"/>
  <c r="J152" i="25"/>
  <c r="K152" i="25"/>
  <c r="L152" i="25"/>
  <c r="D153" i="25"/>
  <c r="E153" i="25"/>
  <c r="F153" i="25"/>
  <c r="G153" i="25"/>
  <c r="I153" i="25"/>
  <c r="J153" i="25"/>
  <c r="K153" i="25"/>
  <c r="L153" i="25"/>
  <c r="D154" i="25"/>
  <c r="E154" i="25"/>
  <c r="F154" i="25"/>
  <c r="G154" i="25"/>
  <c r="I154" i="25"/>
  <c r="J154" i="25"/>
  <c r="K154" i="25"/>
  <c r="L154" i="25"/>
  <c r="D155" i="25"/>
  <c r="E155" i="25"/>
  <c r="F155" i="25"/>
  <c r="G155" i="25"/>
  <c r="I155" i="25"/>
  <c r="J155" i="25"/>
  <c r="K155" i="25"/>
  <c r="L155" i="25"/>
  <c r="D156" i="25"/>
  <c r="E156" i="25"/>
  <c r="F156" i="25"/>
  <c r="G156" i="25"/>
  <c r="I156" i="25"/>
  <c r="J156" i="25"/>
  <c r="K156" i="25"/>
  <c r="L156" i="25"/>
  <c r="D157" i="25"/>
  <c r="E157" i="25"/>
  <c r="F157" i="25"/>
  <c r="G157" i="25"/>
  <c r="I157" i="25"/>
  <c r="J157" i="25"/>
  <c r="K157" i="25"/>
  <c r="L157" i="25"/>
  <c r="D158" i="25"/>
  <c r="E158" i="25"/>
  <c r="F158" i="25"/>
  <c r="G158" i="25"/>
  <c r="I158" i="25"/>
  <c r="J158" i="25"/>
  <c r="K158" i="25"/>
  <c r="L158" i="25"/>
  <c r="D159" i="25"/>
  <c r="E159" i="25"/>
  <c r="F159" i="25"/>
  <c r="G159" i="25"/>
  <c r="I159" i="25"/>
  <c r="J159" i="25"/>
  <c r="K159" i="25"/>
  <c r="L159" i="25"/>
  <c r="D160" i="25"/>
  <c r="E160" i="25"/>
  <c r="F160" i="25"/>
  <c r="G160" i="25"/>
  <c r="I160" i="25"/>
  <c r="J160" i="25"/>
  <c r="K160" i="25"/>
  <c r="L160" i="25"/>
  <c r="D161" i="25"/>
  <c r="E161" i="25"/>
  <c r="F161" i="25"/>
  <c r="G161" i="25"/>
  <c r="I161" i="25"/>
  <c r="J161" i="25"/>
  <c r="K161" i="25"/>
  <c r="L161" i="25"/>
  <c r="D162" i="25"/>
  <c r="E162" i="25"/>
  <c r="F162" i="25"/>
  <c r="G162" i="25"/>
  <c r="I162" i="25"/>
  <c r="J162" i="25"/>
  <c r="K162" i="25"/>
  <c r="L162" i="25"/>
  <c r="D163" i="25"/>
  <c r="E163" i="25"/>
  <c r="F163" i="25"/>
  <c r="G163" i="25"/>
  <c r="I163" i="25"/>
  <c r="J163" i="25"/>
  <c r="K163" i="25"/>
  <c r="L163" i="25"/>
  <c r="D164" i="25"/>
  <c r="E164" i="25"/>
  <c r="F164" i="25"/>
  <c r="G164" i="25"/>
  <c r="I164" i="25"/>
  <c r="J164" i="25"/>
  <c r="K164" i="25"/>
  <c r="L164" i="25"/>
  <c r="D165" i="25"/>
  <c r="E165" i="25"/>
  <c r="F165" i="25"/>
  <c r="G165" i="25"/>
  <c r="I165" i="25"/>
  <c r="J165" i="25"/>
  <c r="K165" i="25"/>
  <c r="L165" i="25"/>
  <c r="D166" i="25"/>
  <c r="E166" i="25"/>
  <c r="F166" i="25"/>
  <c r="G166" i="25"/>
  <c r="I166" i="25"/>
  <c r="J166" i="25"/>
  <c r="K166" i="25"/>
  <c r="L166" i="25"/>
  <c r="D167" i="25"/>
  <c r="E167" i="25"/>
  <c r="F167" i="25"/>
  <c r="G167" i="25"/>
  <c r="I167" i="25"/>
  <c r="J167" i="25"/>
  <c r="K167" i="25"/>
  <c r="L167" i="25"/>
  <c r="D168" i="25"/>
  <c r="E168" i="25"/>
  <c r="F168" i="25"/>
  <c r="G168" i="25"/>
  <c r="I168" i="25"/>
  <c r="J168" i="25"/>
  <c r="K168" i="25"/>
  <c r="L168" i="25"/>
  <c r="D169" i="25"/>
  <c r="E169" i="25"/>
  <c r="F169" i="25"/>
  <c r="G169" i="25"/>
  <c r="I169" i="25"/>
  <c r="J169" i="25"/>
  <c r="K169" i="25"/>
  <c r="L169" i="25"/>
  <c r="D170" i="25"/>
  <c r="E170" i="25"/>
  <c r="F170" i="25"/>
  <c r="G170" i="25"/>
  <c r="I170" i="25"/>
  <c r="J170" i="25"/>
  <c r="K170" i="25"/>
  <c r="L170" i="25"/>
  <c r="D171" i="25"/>
  <c r="E171" i="25"/>
  <c r="F171" i="25"/>
  <c r="G171" i="25"/>
  <c r="I171" i="25"/>
  <c r="J171" i="25"/>
  <c r="K171" i="25"/>
  <c r="L171" i="25"/>
  <c r="D172" i="25"/>
  <c r="E172" i="25"/>
  <c r="F172" i="25"/>
  <c r="G172" i="25"/>
  <c r="I172" i="25"/>
  <c r="J172" i="25"/>
  <c r="K172" i="25"/>
  <c r="L172" i="25"/>
  <c r="D173" i="25"/>
  <c r="E173" i="25"/>
  <c r="F173" i="25"/>
  <c r="G173" i="25"/>
  <c r="I173" i="25"/>
  <c r="J173" i="25"/>
  <c r="K173" i="25"/>
  <c r="L173" i="25"/>
  <c r="D174" i="25"/>
  <c r="E174" i="25"/>
  <c r="F174" i="25"/>
  <c r="G174" i="25"/>
  <c r="I174" i="25"/>
  <c r="J174" i="25"/>
  <c r="K174" i="25"/>
  <c r="L174" i="25"/>
  <c r="D175" i="25"/>
  <c r="E175" i="25"/>
  <c r="F175" i="25"/>
  <c r="G175" i="25"/>
  <c r="I175" i="25"/>
  <c r="J175" i="25"/>
  <c r="K175" i="25"/>
  <c r="L175" i="25"/>
  <c r="D176" i="25"/>
  <c r="E176" i="25"/>
  <c r="F176" i="25"/>
  <c r="G176" i="25"/>
  <c r="I176" i="25"/>
  <c r="J176" i="25"/>
  <c r="K176" i="25"/>
  <c r="L176" i="25"/>
  <c r="D177" i="25"/>
  <c r="E177" i="25"/>
  <c r="F177" i="25"/>
  <c r="G177" i="25"/>
  <c r="I177" i="25"/>
  <c r="J177" i="25"/>
  <c r="K177" i="25"/>
  <c r="L177" i="25"/>
  <c r="D178" i="25"/>
  <c r="E178" i="25"/>
  <c r="F178" i="25"/>
  <c r="G178" i="25"/>
  <c r="I178" i="25"/>
  <c r="J178" i="25"/>
  <c r="K178" i="25"/>
  <c r="L178" i="25"/>
  <c r="D179" i="25"/>
  <c r="E179" i="25"/>
  <c r="F179" i="25"/>
  <c r="G179" i="25"/>
  <c r="I179" i="25"/>
  <c r="J179" i="25"/>
  <c r="K179" i="25"/>
  <c r="L179" i="25"/>
  <c r="D180" i="25"/>
  <c r="E180" i="25"/>
  <c r="F180" i="25"/>
  <c r="G180" i="25"/>
  <c r="I180" i="25"/>
  <c r="J180" i="25"/>
  <c r="K180" i="25"/>
  <c r="L180" i="25"/>
  <c r="D181" i="25"/>
  <c r="E181" i="25"/>
  <c r="F181" i="25"/>
  <c r="G181" i="25"/>
  <c r="I181" i="25"/>
  <c r="J181" i="25"/>
  <c r="K181" i="25"/>
  <c r="L181" i="25"/>
  <c r="D182" i="25"/>
  <c r="E182" i="25"/>
  <c r="F182" i="25"/>
  <c r="G182" i="25"/>
  <c r="I182" i="25"/>
  <c r="J182" i="25"/>
  <c r="K182" i="25"/>
  <c r="L182" i="25"/>
  <c r="D183" i="25"/>
  <c r="E183" i="25"/>
  <c r="F183" i="25"/>
  <c r="G183" i="25"/>
  <c r="I183" i="25"/>
  <c r="J183" i="25"/>
  <c r="K183" i="25"/>
  <c r="L183" i="25"/>
  <c r="D184" i="25"/>
  <c r="E184" i="25"/>
  <c r="F184" i="25"/>
  <c r="G184" i="25"/>
  <c r="I184" i="25"/>
  <c r="J184" i="25"/>
  <c r="K184" i="25"/>
  <c r="L184" i="25"/>
  <c r="D185" i="25"/>
  <c r="E185" i="25"/>
  <c r="F185" i="25"/>
  <c r="G185" i="25"/>
  <c r="I185" i="25"/>
  <c r="J185" i="25"/>
  <c r="K185" i="25"/>
  <c r="L185" i="25"/>
  <c r="D186" i="25"/>
  <c r="E186" i="25"/>
  <c r="F186" i="25"/>
  <c r="G186" i="25"/>
  <c r="I186" i="25"/>
  <c r="J186" i="25"/>
  <c r="K186" i="25"/>
  <c r="L186" i="25"/>
  <c r="D187" i="25"/>
  <c r="E187" i="25"/>
  <c r="F187" i="25"/>
  <c r="G187" i="25"/>
  <c r="I187" i="25"/>
  <c r="J187" i="25"/>
  <c r="K187" i="25"/>
  <c r="L187" i="25"/>
  <c r="D188" i="25"/>
  <c r="E188" i="25"/>
  <c r="F188" i="25"/>
  <c r="G188" i="25"/>
  <c r="I188" i="25"/>
  <c r="J188" i="25"/>
  <c r="K188" i="25"/>
  <c r="L188" i="25"/>
  <c r="D189" i="25"/>
  <c r="E189" i="25"/>
  <c r="F189" i="25"/>
  <c r="G189" i="25"/>
  <c r="I189" i="25"/>
  <c r="J189" i="25"/>
  <c r="K189" i="25"/>
  <c r="L189" i="25"/>
  <c r="D190" i="25"/>
  <c r="E190" i="25"/>
  <c r="F190" i="25"/>
  <c r="G190" i="25"/>
  <c r="I190" i="25"/>
  <c r="J190" i="25"/>
  <c r="K190" i="25"/>
  <c r="L190" i="25"/>
  <c r="D191" i="25"/>
  <c r="E191" i="25"/>
  <c r="F191" i="25"/>
  <c r="G191" i="25"/>
  <c r="I191" i="25"/>
  <c r="J191" i="25"/>
  <c r="K191" i="25"/>
  <c r="L191" i="25"/>
  <c r="D192" i="25"/>
  <c r="E192" i="25"/>
  <c r="F192" i="25"/>
  <c r="G192" i="25"/>
  <c r="I192" i="25"/>
  <c r="J192" i="25"/>
  <c r="K192" i="25"/>
  <c r="L192" i="25"/>
  <c r="D193" i="25"/>
  <c r="E193" i="25"/>
  <c r="F193" i="25"/>
  <c r="G193" i="25"/>
  <c r="I193" i="25"/>
  <c r="J193" i="25"/>
  <c r="K193" i="25"/>
  <c r="L193" i="25"/>
  <c r="D194" i="25"/>
  <c r="E194" i="25"/>
  <c r="F194" i="25"/>
  <c r="G194" i="25"/>
  <c r="I194" i="25"/>
  <c r="J194" i="25"/>
  <c r="K194" i="25"/>
  <c r="L194" i="25"/>
  <c r="D195" i="25"/>
  <c r="E195" i="25"/>
  <c r="F195" i="25"/>
  <c r="G195" i="25"/>
  <c r="I195" i="25"/>
  <c r="J195" i="25"/>
  <c r="K195" i="25"/>
  <c r="L195" i="25"/>
  <c r="D196" i="25"/>
  <c r="E196" i="25"/>
  <c r="F196" i="25"/>
  <c r="G196" i="25"/>
  <c r="I196" i="25"/>
  <c r="J196" i="25"/>
  <c r="K196" i="25"/>
  <c r="L196" i="25"/>
  <c r="D197" i="25"/>
  <c r="E197" i="25"/>
  <c r="F197" i="25"/>
  <c r="G197" i="25"/>
  <c r="I197" i="25"/>
  <c r="J197" i="25"/>
  <c r="K197" i="25"/>
  <c r="L197" i="25"/>
  <c r="D198" i="25"/>
  <c r="E198" i="25"/>
  <c r="F198" i="25"/>
  <c r="G198" i="25"/>
  <c r="I198" i="25"/>
  <c r="J198" i="25"/>
  <c r="K198" i="25"/>
  <c r="L198" i="25"/>
  <c r="D199" i="25"/>
  <c r="E199" i="25"/>
  <c r="F199" i="25"/>
  <c r="G199" i="25"/>
  <c r="I199" i="25"/>
  <c r="J199" i="25"/>
  <c r="K199" i="25"/>
  <c r="L199" i="25"/>
  <c r="D200" i="25"/>
  <c r="E200" i="25"/>
  <c r="F200" i="25"/>
  <c r="G200" i="25"/>
  <c r="I200" i="25"/>
  <c r="J200" i="25"/>
  <c r="K200" i="25"/>
  <c r="L200" i="25"/>
  <c r="AJ5" i="25"/>
  <c r="AJ6" i="25"/>
  <c r="AJ7" i="25"/>
  <c r="AJ8" i="25"/>
  <c r="AJ9" i="25"/>
  <c r="AJ10" i="25"/>
  <c r="AJ11" i="25"/>
  <c r="AJ12" i="25"/>
  <c r="AJ13" i="25"/>
  <c r="AJ14" i="25"/>
  <c r="AJ15" i="25"/>
  <c r="AJ16" i="25"/>
  <c r="AJ17" i="25"/>
  <c r="AJ18" i="25"/>
  <c r="AJ19" i="25"/>
  <c r="AJ20" i="25"/>
  <c r="AJ21" i="25"/>
  <c r="AJ22" i="25"/>
  <c r="AJ23" i="25"/>
  <c r="AJ24" i="25"/>
  <c r="AJ25" i="25"/>
  <c r="AJ26" i="25"/>
  <c r="AJ27" i="25"/>
  <c r="AJ28" i="25"/>
  <c r="AJ29" i="25"/>
  <c r="AJ30" i="25"/>
  <c r="AJ31" i="25"/>
  <c r="AJ32" i="25"/>
  <c r="AJ33" i="25"/>
  <c r="AJ34" i="25"/>
  <c r="AJ35" i="25"/>
  <c r="AJ36" i="25"/>
  <c r="AJ37" i="25"/>
  <c r="AJ38" i="25"/>
  <c r="AJ39" i="25"/>
  <c r="AJ40" i="25"/>
  <c r="AJ41" i="25"/>
  <c r="AJ42" i="25"/>
  <c r="AJ43" i="25"/>
  <c r="AJ44" i="25"/>
  <c r="AJ45" i="25"/>
  <c r="AJ46" i="25"/>
  <c r="AJ47" i="25"/>
  <c r="AJ48" i="25"/>
  <c r="AJ49" i="25"/>
  <c r="AJ50" i="25"/>
  <c r="AJ51" i="25"/>
  <c r="AJ52" i="25"/>
  <c r="AJ53" i="25"/>
  <c r="AJ54" i="25"/>
  <c r="AJ55" i="25"/>
  <c r="AJ56" i="25"/>
  <c r="AJ57" i="25"/>
  <c r="AJ58" i="25"/>
  <c r="AJ59" i="25"/>
  <c r="AJ60" i="25"/>
  <c r="AJ61" i="25"/>
  <c r="AJ62" i="25"/>
  <c r="AJ63" i="25"/>
  <c r="AJ64" i="25"/>
  <c r="AJ65" i="25"/>
  <c r="AJ66" i="25"/>
  <c r="AJ67" i="25"/>
  <c r="AJ68" i="25"/>
  <c r="AJ69" i="25"/>
  <c r="AJ70" i="25"/>
  <c r="AJ71" i="25"/>
  <c r="AJ72" i="25"/>
  <c r="AJ73" i="25"/>
  <c r="AJ74" i="25"/>
  <c r="AJ75" i="25"/>
  <c r="AJ76" i="25"/>
  <c r="AJ77" i="25"/>
  <c r="AJ78" i="25"/>
  <c r="AJ79" i="25"/>
  <c r="AJ80" i="25"/>
  <c r="AJ81" i="25"/>
  <c r="AJ82" i="25"/>
  <c r="AJ83" i="25"/>
  <c r="AJ84" i="25"/>
  <c r="AJ85" i="25"/>
  <c r="AJ86" i="25"/>
  <c r="AJ87" i="25"/>
  <c r="AJ88" i="25"/>
  <c r="AJ89" i="25"/>
  <c r="AJ90" i="25"/>
  <c r="AJ91" i="25"/>
  <c r="AJ92" i="25"/>
  <c r="AJ93" i="25"/>
  <c r="AJ94" i="25"/>
  <c r="AJ95" i="25"/>
  <c r="AJ96" i="25"/>
  <c r="AJ97" i="25"/>
  <c r="AJ98" i="25"/>
  <c r="AJ99" i="25"/>
  <c r="AJ100" i="25"/>
  <c r="AJ101" i="25"/>
  <c r="AJ102" i="25"/>
  <c r="AJ103" i="25"/>
  <c r="AJ104" i="25"/>
  <c r="AJ105" i="25"/>
  <c r="AJ106" i="25"/>
  <c r="AJ107" i="25"/>
  <c r="AJ108" i="25"/>
  <c r="AJ109" i="25"/>
  <c r="AJ110" i="25"/>
  <c r="AJ111" i="25"/>
  <c r="AJ112" i="25"/>
  <c r="AJ113" i="25"/>
  <c r="AJ114" i="25"/>
  <c r="AJ115" i="25"/>
  <c r="AJ116" i="25"/>
  <c r="AJ117" i="25"/>
  <c r="AJ118" i="25"/>
  <c r="AJ119" i="25"/>
  <c r="AJ120" i="25"/>
  <c r="AJ121" i="25"/>
  <c r="AJ122" i="25"/>
  <c r="AJ123" i="25"/>
  <c r="AJ124" i="25"/>
  <c r="AJ125" i="25"/>
  <c r="AJ126" i="25"/>
  <c r="AJ127" i="25"/>
  <c r="AJ128" i="25"/>
  <c r="AJ129" i="25"/>
  <c r="AJ130" i="25"/>
  <c r="AJ131" i="25"/>
  <c r="AJ132" i="25"/>
  <c r="AJ133" i="25"/>
  <c r="AJ134" i="25"/>
  <c r="AJ135" i="25"/>
  <c r="AJ136" i="25"/>
  <c r="AJ137" i="25"/>
  <c r="AJ138" i="25"/>
  <c r="AJ139" i="25"/>
  <c r="AJ140" i="25"/>
  <c r="AJ141" i="25"/>
  <c r="AJ142" i="25"/>
  <c r="AJ143" i="25"/>
  <c r="AJ144" i="25"/>
  <c r="AJ145" i="25"/>
  <c r="AJ146" i="25"/>
  <c r="AJ147" i="25"/>
  <c r="AJ148" i="25"/>
  <c r="AJ149" i="25"/>
  <c r="AJ150" i="25"/>
  <c r="AJ151" i="25"/>
  <c r="AJ152" i="25"/>
  <c r="AJ153" i="25"/>
  <c r="AJ154" i="25"/>
  <c r="AJ155" i="25"/>
  <c r="AJ156" i="25"/>
  <c r="AJ157" i="25"/>
  <c r="AJ158" i="25"/>
  <c r="AJ159" i="25"/>
  <c r="AJ160" i="25"/>
  <c r="AJ161" i="25"/>
  <c r="AJ162" i="25"/>
  <c r="AJ163" i="25"/>
  <c r="AJ164" i="25"/>
  <c r="AJ165" i="25"/>
  <c r="AJ166" i="25"/>
  <c r="AJ167" i="25"/>
  <c r="AJ168" i="25"/>
  <c r="AJ169" i="25"/>
  <c r="AJ170" i="25"/>
  <c r="AJ171" i="25"/>
  <c r="AJ172" i="25"/>
  <c r="AJ173" i="25"/>
  <c r="AJ174" i="25"/>
  <c r="AJ175" i="25"/>
  <c r="AJ176" i="25"/>
  <c r="AJ177" i="25"/>
  <c r="AJ178" i="25"/>
  <c r="AJ179" i="25"/>
  <c r="AJ180" i="25"/>
  <c r="AJ181" i="25"/>
  <c r="AJ182" i="25"/>
  <c r="AJ183" i="25"/>
  <c r="AJ184" i="25"/>
  <c r="AJ185" i="25"/>
  <c r="AJ186" i="25"/>
  <c r="AJ187" i="25"/>
  <c r="AJ188" i="25"/>
  <c r="AJ189" i="25"/>
  <c r="AJ190" i="25"/>
  <c r="AJ191" i="25"/>
  <c r="AJ192" i="25"/>
  <c r="AJ193" i="25"/>
  <c r="AJ194" i="25"/>
  <c r="AJ195" i="25"/>
  <c r="AJ196" i="25"/>
  <c r="AJ197" i="25"/>
  <c r="AJ198" i="25"/>
  <c r="AJ199" i="25"/>
  <c r="AJ200" i="25"/>
  <c r="AI5" i="25" l="1"/>
  <c r="AK5" i="25"/>
  <c r="AI6" i="25"/>
  <c r="AK6" i="25"/>
  <c r="AI7" i="25"/>
  <c r="AK7" i="25"/>
  <c r="AI8" i="25"/>
  <c r="AK8" i="25"/>
  <c r="AI9" i="25"/>
  <c r="AK9" i="25"/>
  <c r="AI10" i="25"/>
  <c r="AK10" i="25"/>
  <c r="AI11" i="25"/>
  <c r="AK11" i="25"/>
  <c r="AI12" i="25"/>
  <c r="AK12" i="25"/>
  <c r="AI13" i="25"/>
  <c r="AK13" i="25"/>
  <c r="AI14" i="25"/>
  <c r="AK14" i="25"/>
  <c r="AI15" i="25"/>
  <c r="AK15" i="25"/>
  <c r="AI16" i="25"/>
  <c r="AK16" i="25"/>
  <c r="AI17" i="25"/>
  <c r="AK17" i="25"/>
  <c r="AI18" i="25"/>
  <c r="AK18" i="25"/>
  <c r="AI19" i="25"/>
  <c r="AK19" i="25"/>
  <c r="AI20" i="25"/>
  <c r="AK20" i="25"/>
  <c r="AI21" i="25"/>
  <c r="AK21" i="25"/>
  <c r="AI22" i="25"/>
  <c r="AK22" i="25"/>
  <c r="AI23" i="25"/>
  <c r="AK23" i="25"/>
  <c r="AI24" i="25"/>
  <c r="AK24" i="25"/>
  <c r="AI25" i="25"/>
  <c r="AK25" i="25"/>
  <c r="AI26" i="25"/>
  <c r="AK26" i="25"/>
  <c r="AI27" i="25"/>
  <c r="AK27" i="25"/>
  <c r="AI28" i="25"/>
  <c r="AK28" i="25"/>
  <c r="AI29" i="25"/>
  <c r="AK29" i="25"/>
  <c r="AI30" i="25"/>
  <c r="AK30" i="25"/>
  <c r="AI31" i="25"/>
  <c r="AK31" i="25"/>
  <c r="AI32" i="25"/>
  <c r="AK32" i="25"/>
  <c r="AI33" i="25"/>
  <c r="AK33" i="25"/>
  <c r="AI34" i="25"/>
  <c r="AK34" i="25"/>
  <c r="AI35" i="25"/>
  <c r="AK35" i="25"/>
  <c r="AI36" i="25"/>
  <c r="AK36" i="25"/>
  <c r="AI37" i="25"/>
  <c r="AK37" i="25"/>
  <c r="AI38" i="25"/>
  <c r="AK38" i="25"/>
  <c r="AI39" i="25"/>
  <c r="AK39" i="25"/>
  <c r="AI40" i="25"/>
  <c r="AK40" i="25"/>
  <c r="AI41" i="25"/>
  <c r="AK41" i="25"/>
  <c r="AI42" i="25"/>
  <c r="AK42" i="25"/>
  <c r="AI43" i="25"/>
  <c r="AK43" i="25"/>
  <c r="AI44" i="25"/>
  <c r="AK44" i="25"/>
  <c r="AI45" i="25"/>
  <c r="AK45" i="25"/>
  <c r="AI46" i="25"/>
  <c r="AK46" i="25"/>
  <c r="AI47" i="25"/>
  <c r="AK47" i="25"/>
  <c r="AI48" i="25"/>
  <c r="AK48" i="25"/>
  <c r="AI49" i="25"/>
  <c r="AK49" i="25"/>
  <c r="AI50" i="25"/>
  <c r="AK50" i="25"/>
  <c r="AI51" i="25"/>
  <c r="AK51" i="25"/>
  <c r="AI52" i="25"/>
  <c r="AK52" i="25"/>
  <c r="AI53" i="25"/>
  <c r="AK53" i="25"/>
  <c r="AI54" i="25"/>
  <c r="AK54" i="25"/>
  <c r="AI55" i="25"/>
  <c r="AK55" i="25"/>
  <c r="AI56" i="25"/>
  <c r="AK56" i="25"/>
  <c r="AI57" i="25"/>
  <c r="AK57" i="25"/>
  <c r="AI58" i="25"/>
  <c r="AK58" i="25"/>
  <c r="AI59" i="25"/>
  <c r="AK59" i="25"/>
  <c r="AI60" i="25"/>
  <c r="AK60" i="25"/>
  <c r="AI61" i="25"/>
  <c r="AK61" i="25"/>
  <c r="AI62" i="25"/>
  <c r="AK62" i="25"/>
  <c r="AI63" i="25"/>
  <c r="AK63" i="25"/>
  <c r="AI64" i="25"/>
  <c r="AK64" i="25"/>
  <c r="AI65" i="25"/>
  <c r="AK65" i="25"/>
  <c r="AI66" i="25"/>
  <c r="AK66" i="25"/>
  <c r="AI67" i="25"/>
  <c r="AK67" i="25"/>
  <c r="AI68" i="25"/>
  <c r="AK68" i="25"/>
  <c r="AI69" i="25"/>
  <c r="AK69" i="25"/>
  <c r="AI70" i="25"/>
  <c r="AK70" i="25"/>
  <c r="AI71" i="25"/>
  <c r="AK71" i="25"/>
  <c r="AI72" i="25"/>
  <c r="AK72" i="25"/>
  <c r="AI73" i="25"/>
  <c r="AK73" i="25"/>
  <c r="AI74" i="25"/>
  <c r="AK74" i="25"/>
  <c r="AI75" i="25"/>
  <c r="AK75" i="25"/>
  <c r="AI76" i="25"/>
  <c r="AK76" i="25"/>
  <c r="AI77" i="25"/>
  <c r="AK77" i="25"/>
  <c r="AI78" i="25"/>
  <c r="AK78" i="25"/>
  <c r="AI79" i="25"/>
  <c r="AK79" i="25"/>
  <c r="AI80" i="25"/>
  <c r="AK80" i="25"/>
  <c r="AI81" i="25"/>
  <c r="AK81" i="25"/>
  <c r="AI82" i="25"/>
  <c r="AK82" i="25"/>
  <c r="AI83" i="25"/>
  <c r="AK83" i="25"/>
  <c r="AI84" i="25"/>
  <c r="AK84" i="25"/>
  <c r="AI85" i="25"/>
  <c r="AK85" i="25"/>
  <c r="AI86" i="25"/>
  <c r="AK86" i="25"/>
  <c r="AI87" i="25"/>
  <c r="AK87" i="25"/>
  <c r="AI88" i="25"/>
  <c r="AK88" i="25"/>
  <c r="AI89" i="25"/>
  <c r="AK89" i="25"/>
  <c r="AI90" i="25"/>
  <c r="AK90" i="25"/>
  <c r="AI91" i="25"/>
  <c r="AK91" i="25"/>
  <c r="AI92" i="25"/>
  <c r="AK92" i="25"/>
  <c r="AI93" i="25"/>
  <c r="AK93" i="25"/>
  <c r="AI94" i="25"/>
  <c r="AK94" i="25"/>
  <c r="AI95" i="25"/>
  <c r="AK95" i="25"/>
  <c r="AI96" i="25"/>
  <c r="AK96" i="25"/>
  <c r="AI97" i="25"/>
  <c r="AK97" i="25"/>
  <c r="AI98" i="25"/>
  <c r="AK98" i="25"/>
  <c r="AI99" i="25"/>
  <c r="AK99" i="25"/>
  <c r="AI100" i="25"/>
  <c r="AK100" i="25"/>
  <c r="AI101" i="25"/>
  <c r="AK101" i="25"/>
  <c r="AI102" i="25"/>
  <c r="AK102" i="25"/>
  <c r="AI103" i="25"/>
  <c r="AK103" i="25"/>
  <c r="AI104" i="25"/>
  <c r="AK104" i="25"/>
  <c r="AI105" i="25"/>
  <c r="AK105" i="25"/>
  <c r="AI106" i="25"/>
  <c r="AK106" i="25"/>
  <c r="AI107" i="25"/>
  <c r="AK107" i="25"/>
  <c r="AI108" i="25"/>
  <c r="AK108" i="25"/>
  <c r="AI109" i="25"/>
  <c r="AK109" i="25"/>
  <c r="AI110" i="25"/>
  <c r="AK110" i="25"/>
  <c r="AI111" i="25"/>
  <c r="AK111" i="25"/>
  <c r="AI112" i="25"/>
  <c r="AK112" i="25"/>
  <c r="AI113" i="25"/>
  <c r="AK113" i="25"/>
  <c r="AI114" i="25"/>
  <c r="AK114" i="25"/>
  <c r="AI115" i="25"/>
  <c r="AK115" i="25"/>
  <c r="AI116" i="25"/>
  <c r="AK116" i="25"/>
  <c r="AI117" i="25"/>
  <c r="AK117" i="25"/>
  <c r="AI118" i="25"/>
  <c r="AK118" i="25"/>
  <c r="AI119" i="25"/>
  <c r="AK119" i="25"/>
  <c r="AI120" i="25"/>
  <c r="AK120" i="25"/>
  <c r="AI121" i="25"/>
  <c r="AK121" i="25"/>
  <c r="AI122" i="25"/>
  <c r="AK122" i="25"/>
  <c r="AI123" i="25"/>
  <c r="AK123" i="25"/>
  <c r="AI124" i="25"/>
  <c r="AK124" i="25"/>
  <c r="AI125" i="25"/>
  <c r="AK125" i="25"/>
  <c r="AI126" i="25"/>
  <c r="AK126" i="25"/>
  <c r="AI127" i="25"/>
  <c r="AK127" i="25"/>
  <c r="AI128" i="25"/>
  <c r="AK128" i="25"/>
  <c r="AI129" i="25"/>
  <c r="AK129" i="25"/>
  <c r="AI130" i="25"/>
  <c r="AK130" i="25"/>
  <c r="AI131" i="25"/>
  <c r="AK131" i="25"/>
  <c r="AI132" i="25"/>
  <c r="AK132" i="25"/>
  <c r="AI133" i="25"/>
  <c r="AK133" i="25"/>
  <c r="AI134" i="25"/>
  <c r="AK134" i="25"/>
  <c r="AI135" i="25"/>
  <c r="AK135" i="25"/>
  <c r="AI136" i="25"/>
  <c r="AK136" i="25"/>
  <c r="AI137" i="25"/>
  <c r="AK137" i="25"/>
  <c r="AI138" i="25"/>
  <c r="AK138" i="25"/>
  <c r="AI139" i="25"/>
  <c r="AK139" i="25"/>
  <c r="AI140" i="25"/>
  <c r="AK140" i="25"/>
  <c r="AI141" i="25"/>
  <c r="AK141" i="25"/>
  <c r="AI142" i="25"/>
  <c r="AK142" i="25"/>
  <c r="AI143" i="25"/>
  <c r="AK143" i="25"/>
  <c r="AI144" i="25"/>
  <c r="AK144" i="25"/>
  <c r="AI145" i="25"/>
  <c r="AK145" i="25"/>
  <c r="AI146" i="25"/>
  <c r="AK146" i="25"/>
  <c r="AI147" i="25"/>
  <c r="AK147" i="25"/>
  <c r="AI148" i="25"/>
  <c r="AK148" i="25"/>
  <c r="AI149" i="25"/>
  <c r="AK149" i="25"/>
  <c r="AI150" i="25"/>
  <c r="AK150" i="25"/>
  <c r="AI151" i="25"/>
  <c r="AK151" i="25"/>
  <c r="AI152" i="25"/>
  <c r="AK152" i="25"/>
  <c r="AI153" i="25"/>
  <c r="AK153" i="25"/>
  <c r="AI154" i="25"/>
  <c r="AK154" i="25"/>
  <c r="AI155" i="25"/>
  <c r="AK155" i="25"/>
  <c r="AI156" i="25"/>
  <c r="AK156" i="25"/>
  <c r="AI157" i="25"/>
  <c r="AK157" i="25"/>
  <c r="AI158" i="25"/>
  <c r="AK158" i="25"/>
  <c r="AI159" i="25"/>
  <c r="AK159" i="25"/>
  <c r="AI160" i="25"/>
  <c r="AK160" i="25"/>
  <c r="AI161" i="25"/>
  <c r="AK161" i="25"/>
  <c r="AI162" i="25"/>
  <c r="AK162" i="25"/>
  <c r="AI163" i="25"/>
  <c r="AK163" i="25"/>
  <c r="AI164" i="25"/>
  <c r="AK164" i="25"/>
  <c r="AI165" i="25"/>
  <c r="AK165" i="25"/>
  <c r="AI166" i="25"/>
  <c r="AK166" i="25"/>
  <c r="AI167" i="25"/>
  <c r="AK167" i="25"/>
  <c r="AI168" i="25"/>
  <c r="AK168" i="25"/>
  <c r="AI169" i="25"/>
  <c r="AK169" i="25"/>
  <c r="AI170" i="25"/>
  <c r="AK170" i="25"/>
  <c r="AI171" i="25"/>
  <c r="AK171" i="25"/>
  <c r="AI172" i="25"/>
  <c r="AK172" i="25"/>
  <c r="AI173" i="25"/>
  <c r="AK173" i="25"/>
  <c r="AI174" i="25"/>
  <c r="AK174" i="25"/>
  <c r="AI175" i="25"/>
  <c r="AK175" i="25"/>
  <c r="AI176" i="25"/>
  <c r="AK176" i="25"/>
  <c r="AI177" i="25"/>
  <c r="AK177" i="25"/>
  <c r="AI178" i="25"/>
  <c r="AK178" i="25"/>
  <c r="AI179" i="25"/>
  <c r="AK179" i="25"/>
  <c r="AI180" i="25"/>
  <c r="AK180" i="25"/>
  <c r="AI181" i="25"/>
  <c r="AK181" i="25"/>
  <c r="AI182" i="25"/>
  <c r="AK182" i="25"/>
  <c r="AI183" i="25"/>
  <c r="AK183" i="25"/>
  <c r="AI184" i="25"/>
  <c r="AK184" i="25"/>
  <c r="AI185" i="25"/>
  <c r="AK185" i="25"/>
  <c r="AI186" i="25"/>
  <c r="AK186" i="25"/>
  <c r="AI187" i="25"/>
  <c r="AK187" i="25"/>
  <c r="AI188" i="25"/>
  <c r="AK188" i="25"/>
  <c r="AI189" i="25"/>
  <c r="AK189" i="25"/>
  <c r="AI190" i="25"/>
  <c r="AK190" i="25"/>
  <c r="AI191" i="25"/>
  <c r="AK191" i="25"/>
  <c r="AI192" i="25"/>
  <c r="AK192" i="25"/>
  <c r="AI193" i="25"/>
  <c r="AK193" i="25"/>
  <c r="AI194" i="25"/>
  <c r="AK194" i="25"/>
  <c r="AI195" i="25"/>
  <c r="AK195" i="25"/>
  <c r="AI196" i="25"/>
  <c r="AK196" i="25"/>
  <c r="AI197" i="25"/>
  <c r="AK197" i="25"/>
  <c r="AI198" i="25"/>
  <c r="AK198" i="25"/>
  <c r="AI199" i="25"/>
  <c r="AK199" i="25"/>
  <c r="AI200" i="25"/>
  <c r="AK200" i="25"/>
  <c r="E4" i="25"/>
  <c r="Y25" i="28" a="1"/>
  <c r="V25" i="28" a="1"/>
  <c r="Y25" i="28" l="1"/>
  <c r="V25" i="28"/>
  <c r="R25" i="28" a="1"/>
  <c r="A25" i="28" a="1"/>
  <c r="O25" i="28" a="1"/>
  <c r="B21" i="28"/>
  <c r="N25" i="28" a="1"/>
  <c r="C25" i="28" a="1"/>
  <c r="B19" i="28" l="1"/>
  <c r="R25" i="28"/>
  <c r="O25" i="28"/>
  <c r="N25" i="28"/>
  <c r="C25" i="28"/>
  <c r="A25" i="28"/>
  <c r="B23" i="28" l="1"/>
  <c r="L4" i="25"/>
  <c r="K4" i="25"/>
  <c r="F4" i="25"/>
  <c r="J4" i="25"/>
  <c r="I4" i="25"/>
  <c r="G4" i="25"/>
  <c r="AI4" i="25" l="1"/>
  <c r="AH4" i="25" s="1"/>
  <c r="AH5" i="25"/>
  <c r="AH127" i="25"/>
  <c r="AH126" i="25"/>
  <c r="AH198" i="25"/>
  <c r="AH194" i="25"/>
  <c r="AH190" i="25"/>
  <c r="AH186" i="25"/>
  <c r="AH182" i="25"/>
  <c r="AH178" i="25"/>
  <c r="AH174" i="25"/>
  <c r="AH170" i="25"/>
  <c r="AH166" i="25"/>
  <c r="AH162" i="25"/>
  <c r="AH158" i="25"/>
  <c r="AH154" i="25"/>
  <c r="AH150" i="25"/>
  <c r="AH146" i="25"/>
  <c r="AH142" i="25"/>
  <c r="AH138" i="25"/>
  <c r="AH134" i="25"/>
  <c r="AH130" i="25"/>
  <c r="AH122" i="25"/>
  <c r="AH118" i="25"/>
  <c r="AH114" i="25"/>
  <c r="AH110" i="25"/>
  <c r="AH106" i="25"/>
  <c r="AH102" i="25"/>
  <c r="AH98" i="25"/>
  <c r="AH94" i="25"/>
  <c r="AH90" i="25"/>
  <c r="AH86" i="25"/>
  <c r="AH82" i="25"/>
  <c r="AH78" i="25"/>
  <c r="AH74" i="25"/>
  <c r="AH70" i="25"/>
  <c r="AH66" i="25"/>
  <c r="AH62" i="25"/>
  <c r="AH58" i="25"/>
  <c r="AH54" i="25"/>
  <c r="AH50" i="25"/>
  <c r="AH46" i="25"/>
  <c r="AH42" i="25"/>
  <c r="AH38" i="25"/>
  <c r="AH34" i="25"/>
  <c r="AH30" i="25"/>
  <c r="AH26" i="25"/>
  <c r="AH22" i="25"/>
  <c r="AH18" i="25"/>
  <c r="AH14" i="25"/>
  <c r="AH10" i="25"/>
  <c r="AH6" i="25"/>
  <c r="AH197" i="25"/>
  <c r="AH193" i="25"/>
  <c r="AH189" i="25"/>
  <c r="AH185" i="25"/>
  <c r="AH181" i="25"/>
  <c r="AH177" i="25"/>
  <c r="AH173" i="25"/>
  <c r="AH169" i="25"/>
  <c r="AH165" i="25"/>
  <c r="AH161" i="25"/>
  <c r="AH157" i="25"/>
  <c r="AH153" i="25"/>
  <c r="AH149" i="25"/>
  <c r="AH145" i="25"/>
  <c r="AH141" i="25"/>
  <c r="AH137" i="25"/>
  <c r="AH133" i="25"/>
  <c r="AH129" i="25"/>
  <c r="AH125" i="25"/>
  <c r="AH121" i="25"/>
  <c r="AH117" i="25"/>
  <c r="AH113" i="25"/>
  <c r="AH109" i="25"/>
  <c r="AH105" i="25"/>
  <c r="AH101" i="25"/>
  <c r="AH97" i="25"/>
  <c r="AH93" i="25"/>
  <c r="AH89" i="25"/>
  <c r="AH85" i="25"/>
  <c r="AH81" i="25"/>
  <c r="AH77" i="25"/>
  <c r="AH73" i="25"/>
  <c r="AH69" i="25"/>
  <c r="AH65" i="25"/>
  <c r="AH61" i="25"/>
  <c r="AH57" i="25"/>
  <c r="AH53" i="25"/>
  <c r="AH49" i="25"/>
  <c r="AH45" i="25"/>
  <c r="AH41" i="25"/>
  <c r="AH37" i="25"/>
  <c r="AH33" i="25"/>
  <c r="AH29" i="25"/>
  <c r="AH25" i="25"/>
  <c r="AH21" i="25"/>
  <c r="AH17" i="25"/>
  <c r="AH13" i="25"/>
  <c r="AH9" i="25"/>
  <c r="AH196" i="25"/>
  <c r="AH188" i="25"/>
  <c r="AH184" i="25"/>
  <c r="AH180" i="25"/>
  <c r="AH172" i="25"/>
  <c r="AH168" i="25"/>
  <c r="AH164" i="25"/>
  <c r="AH156" i="25"/>
  <c r="AH152" i="25"/>
  <c r="AH148" i="25"/>
  <c r="AH140" i="25"/>
  <c r="AH136" i="25"/>
  <c r="AH132" i="25"/>
  <c r="AH124" i="25"/>
  <c r="AH120" i="25"/>
  <c r="AH116" i="25"/>
  <c r="AH108" i="25"/>
  <c r="AH104" i="25"/>
  <c r="AH100" i="25"/>
  <c r="AH92" i="25"/>
  <c r="AH88" i="25"/>
  <c r="AH84" i="25"/>
  <c r="AH76" i="25"/>
  <c r="AH72" i="25"/>
  <c r="AH68" i="25"/>
  <c r="AH60" i="25"/>
  <c r="AH56" i="25"/>
  <c r="AH52" i="25"/>
  <c r="AH44" i="25"/>
  <c r="AH40" i="25"/>
  <c r="AH36" i="25"/>
  <c r="AH28" i="25"/>
  <c r="AH24" i="25"/>
  <c r="AH20" i="25"/>
  <c r="AH12" i="25"/>
  <c r="AH8" i="25"/>
  <c r="AH199" i="25"/>
  <c r="AH195" i="25"/>
  <c r="AH191" i="25"/>
  <c r="AH187" i="25"/>
  <c r="AH183" i="25"/>
  <c r="AH179" i="25"/>
  <c r="AH175" i="25"/>
  <c r="AH171" i="25"/>
  <c r="AH167" i="25"/>
  <c r="AH163" i="25"/>
  <c r="AH159" i="25"/>
  <c r="AH155" i="25"/>
  <c r="AH151" i="25"/>
  <c r="AH147" i="25"/>
  <c r="AH143" i="25"/>
  <c r="AH139" i="25"/>
  <c r="AH135" i="25"/>
  <c r="AH131" i="25"/>
  <c r="AH123" i="25"/>
  <c r="AH119" i="25"/>
  <c r="AH115" i="25"/>
  <c r="AH111" i="25"/>
  <c r="AH107" i="25"/>
  <c r="AH103" i="25"/>
  <c r="AH99" i="25"/>
  <c r="AH95" i="25"/>
  <c r="AH91" i="25"/>
  <c r="AH87" i="25"/>
  <c r="AH83" i="25"/>
  <c r="AH79" i="25"/>
  <c r="AH75" i="25"/>
  <c r="AH71" i="25"/>
  <c r="AH67" i="25"/>
  <c r="AH63" i="25"/>
  <c r="AH59" i="25"/>
  <c r="AH55" i="25"/>
  <c r="AH51" i="25"/>
  <c r="AH47" i="25"/>
  <c r="AH43" i="25"/>
  <c r="AH39" i="25"/>
  <c r="AH35" i="25"/>
  <c r="AH31" i="25"/>
  <c r="AH27" i="25"/>
  <c r="AH23" i="25"/>
  <c r="AH19" i="25"/>
  <c r="AH15" i="25"/>
  <c r="AH11" i="25"/>
  <c r="AH7" i="25"/>
  <c r="AH200" i="25"/>
  <c r="AH192" i="25"/>
  <c r="AH176" i="25"/>
  <c r="AH160" i="25"/>
  <c r="AH144" i="25"/>
  <c r="AH128" i="25"/>
  <c r="AH112" i="25"/>
  <c r="AH96" i="25"/>
  <c r="AH80" i="25"/>
  <c r="AH64" i="25"/>
  <c r="AH48" i="25"/>
  <c r="AH32" i="25"/>
  <c r="AH16" i="25"/>
  <c r="B10" i="28" l="1"/>
  <c r="D23" i="2" s="1"/>
  <c r="B1" i="28" l="1"/>
  <c r="B9" i="28" s="1"/>
  <c r="B5" i="28"/>
  <c r="B2" i="28"/>
  <c r="D22" i="2" l="1"/>
  <c r="D21" i="2" l="1"/>
  <c r="B11" i="28" l="1"/>
  <c r="D24" i="2" s="1"/>
  <c r="B3"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Barrett, Emma (ECY)</author>
  </authors>
  <commentList>
    <comment ref="A1" authorId="0" shapeId="0" xr:uid="{172849AC-3829-43E4-91E1-840D271854A3}">
      <text>
        <r>
          <rPr>
            <b/>
            <sz val="9"/>
            <color indexed="81"/>
            <rFont val="Tahoma"/>
            <family val="2"/>
          </rPr>
          <t xml:space="preserve">Ecology: </t>
        </r>
        <r>
          <rPr>
            <sz val="9"/>
            <color indexed="81"/>
            <rFont val="Tahoma"/>
            <family val="2"/>
          </rPr>
          <t xml:space="preserve">
Citation reflects rule language upon publication. 
Effective 1/3/2025: WAC 173-441-124(3)(f)(i)(A)</t>
        </r>
      </text>
    </comment>
    <comment ref="D1" authorId="0" shapeId="0" xr:uid="{40B12ACD-AE14-4DBA-8A5E-7D1B910F3575}">
      <text>
        <r>
          <rPr>
            <b/>
            <sz val="9"/>
            <color indexed="81"/>
            <rFont val="Tahoma"/>
            <family val="2"/>
          </rPr>
          <t>Ecology:</t>
        </r>
        <r>
          <rPr>
            <sz val="9"/>
            <color indexed="81"/>
            <rFont val="Tahoma"/>
            <family val="2"/>
          </rPr>
          <t xml:space="preserve">
Citation reflects rule language upon publication. 
Effective 1/3/2025: WAC 173-441-124(3)(f)(i)(B) &amp; (C)</t>
        </r>
      </text>
    </comment>
    <comment ref="I1" authorId="0" shapeId="0" xr:uid="{F0132A3A-B1E6-4F83-9744-138635E6A4C6}">
      <text>
        <r>
          <rPr>
            <b/>
            <sz val="9"/>
            <color indexed="81"/>
            <rFont val="Tahoma"/>
            <family val="2"/>
          </rPr>
          <t>Ecology:</t>
        </r>
        <r>
          <rPr>
            <sz val="9"/>
            <color indexed="81"/>
            <rFont val="Tahoma"/>
            <charset val="1"/>
          </rPr>
          <t xml:space="preserve">
Citation reflects rule language upon publication. 
Effective 1/3/2025: WAC 173-441-124(3)(f)(i)(D)</t>
        </r>
      </text>
    </comment>
    <comment ref="M1" authorId="0" shapeId="0" xr:uid="{E182A4EF-C950-4ED7-8F94-9229A13804D8}">
      <text>
        <r>
          <rPr>
            <b/>
            <sz val="9"/>
            <color indexed="81"/>
            <rFont val="Tahoma"/>
            <family val="2"/>
          </rPr>
          <t xml:space="preserve">Ecology:
</t>
        </r>
        <r>
          <rPr>
            <sz val="9"/>
            <color indexed="81"/>
            <rFont val="Tahoma"/>
            <family val="2"/>
          </rPr>
          <t>Citation reflects rule language upon publication. 
Effective 1/3/2025: WAC 173-441-124(3)(f)(i)(E)</t>
        </r>
      </text>
    </comment>
    <comment ref="O1" authorId="0" shapeId="0" xr:uid="{B64C9B06-0443-4F46-B6B9-19A3F9946FFE}">
      <text>
        <r>
          <rPr>
            <b/>
            <sz val="9"/>
            <color indexed="81"/>
            <rFont val="Tahoma"/>
            <family val="2"/>
          </rPr>
          <t>Ecology:</t>
        </r>
        <r>
          <rPr>
            <sz val="9"/>
            <color indexed="81"/>
            <rFont val="Tahoma"/>
            <family val="2"/>
          </rPr>
          <t xml:space="preserve">
Citation reflects rule language upon publication. 
Effective 1/3/2025: WAC 173-441-124(3)(f)(i)(F)</t>
        </r>
      </text>
    </comment>
    <comment ref="Q1" authorId="0" shapeId="0" xr:uid="{7B9ACD76-2910-415F-A08B-88D4B1769C89}">
      <text>
        <r>
          <rPr>
            <b/>
            <sz val="9"/>
            <color indexed="81"/>
            <rFont val="Tahoma"/>
            <family val="2"/>
          </rPr>
          <t xml:space="preserve">Ecology:
</t>
        </r>
        <r>
          <rPr>
            <sz val="9"/>
            <color indexed="81"/>
            <rFont val="Tahoma"/>
            <family val="2"/>
          </rPr>
          <t>Citation reflects rule language upon publication. 
Effective 1/3/2025: WAC 173-441-124(3)(f)(i)(I)</t>
        </r>
      </text>
    </comment>
    <comment ref="T1" authorId="0" shapeId="0" xr:uid="{6987536F-2B55-4042-9733-E6F60755B007}">
      <text>
        <r>
          <rPr>
            <b/>
            <sz val="9"/>
            <color indexed="81"/>
            <rFont val="Tahoma"/>
            <family val="2"/>
          </rPr>
          <t>Ecology:</t>
        </r>
        <r>
          <rPr>
            <sz val="9"/>
            <color indexed="81"/>
            <rFont val="Tahoma"/>
            <charset val="1"/>
          </rPr>
          <t xml:space="preserve">
Citation reflects rule language upon publication. 
Effective 1/3/2025: WAC 173-441-124(3)(f)(i)(L)</t>
        </r>
      </text>
    </comment>
    <comment ref="W1" authorId="0" shapeId="0" xr:uid="{D83DAAC9-97FC-4492-8120-22621FC6B4CE}">
      <text>
        <r>
          <rPr>
            <b/>
            <sz val="9"/>
            <color indexed="81"/>
            <rFont val="Tahoma"/>
            <family val="2"/>
          </rPr>
          <t>Ecology:</t>
        </r>
        <r>
          <rPr>
            <sz val="9"/>
            <color indexed="81"/>
            <rFont val="Tahoma"/>
            <family val="2"/>
          </rPr>
          <t xml:space="preserve">
Citation reflects rule language upon publication. 
Effective 1/3/2025: WAC 173-441-124(3)(f)(i)(G)</t>
        </r>
      </text>
    </comment>
    <comment ref="Y1" authorId="0" shapeId="0" xr:uid="{43A608C5-92D5-43B1-9EF2-F284CAEF505D}">
      <text>
        <r>
          <rPr>
            <b/>
            <sz val="9"/>
            <color indexed="81"/>
            <rFont val="Tahoma"/>
            <family val="2"/>
          </rPr>
          <t xml:space="preserve">Ecology:
</t>
        </r>
        <r>
          <rPr>
            <sz val="9"/>
            <color indexed="81"/>
            <rFont val="Tahoma"/>
            <family val="2"/>
          </rPr>
          <t>Citation reflects rule language upon publication. 
Effective 1/3/2025: WAC 173-441-124(3)(f)(i)(G)</t>
        </r>
      </text>
    </comment>
    <comment ref="AA1" authorId="0" shapeId="0" xr:uid="{0E0AA018-3431-49C7-88FE-2F483B94EF6A}">
      <text>
        <r>
          <rPr>
            <b/>
            <sz val="9"/>
            <color indexed="81"/>
            <rFont val="Tahoma"/>
            <family val="2"/>
          </rPr>
          <t xml:space="preserve">Ecology:
</t>
        </r>
        <r>
          <rPr>
            <sz val="9"/>
            <color indexed="81"/>
            <rFont val="Tahoma"/>
            <family val="2"/>
          </rPr>
          <t>Citation reflects rule language upon publication. 
Effective 1/3/2025: WAC 173-441-124(3)(f)(i)(J)</t>
        </r>
      </text>
    </comment>
    <comment ref="C2" authorId="0" shapeId="0" xr:uid="{588229DD-272D-4905-B75D-37864A0E2D2C}">
      <text>
        <r>
          <rPr>
            <b/>
            <sz val="9"/>
            <color indexed="81"/>
            <rFont val="Tahoma"/>
            <family val="2"/>
          </rPr>
          <t xml:space="preserve">Ecology: </t>
        </r>
        <r>
          <rPr>
            <sz val="9"/>
            <color indexed="81"/>
            <rFont val="Tahoma"/>
            <family val="2"/>
          </rPr>
          <t xml:space="preserve">
Citation reflects rule language upon publication. 
Effective 1/3/2025: WAC 173-441-124(3)(f)(i)(K)</t>
        </r>
      </text>
    </comment>
    <comment ref="AE2" authorId="0" shapeId="0" xr:uid="{075920BD-82EC-4F5E-9813-ADED1E118F6C}">
      <text>
        <r>
          <rPr>
            <b/>
            <sz val="9"/>
            <color indexed="81"/>
            <rFont val="Tahoma"/>
            <family val="2"/>
          </rPr>
          <t xml:space="preserve">Ecology:
</t>
        </r>
        <r>
          <rPr>
            <sz val="9"/>
            <color indexed="81"/>
            <rFont val="Tahoma"/>
            <family val="2"/>
          </rPr>
          <t>Citation reflects rule language upon publication. 
Effective 1/3/2025: WAC 173-441-124(3)(f)(ii)(A)</t>
        </r>
      </text>
    </comment>
    <comment ref="AF2" authorId="0" shapeId="0" xr:uid="{187C8434-5D2E-48DF-B7DB-D739DC9E3DED}">
      <text>
        <r>
          <rPr>
            <b/>
            <sz val="9"/>
            <color indexed="81"/>
            <rFont val="Tahoma"/>
            <family val="2"/>
          </rPr>
          <t xml:space="preserve">Ecology:
</t>
        </r>
        <r>
          <rPr>
            <sz val="9"/>
            <color indexed="81"/>
            <rFont val="Tahoma"/>
            <family val="2"/>
          </rPr>
          <t>Citation reflects rule language upon publication. 
Effective 1/3/2025: WAC 173-441-124(3)(f)(ii)(B)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Kennelly, Lindsey (ECY)</author>
  </authors>
  <commentList>
    <comment ref="C1" authorId="0" shapeId="0" xr:uid="{CD8FB0DB-C448-46B6-9DCC-689544710C5A}">
      <text>
        <r>
          <rPr>
            <b/>
            <sz val="9"/>
            <color indexed="81"/>
            <rFont val="Tahoma"/>
            <family val="2"/>
          </rPr>
          <t>Kennelly, Lindsey (ECY):</t>
        </r>
        <r>
          <rPr>
            <sz val="9"/>
            <color indexed="81"/>
            <rFont val="Tahoma"/>
            <family val="2"/>
          </rPr>
          <t xml:space="preserve">
As of 11/5/24 pulled from GHGReg approved reporters - ECB</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<sst xmlns="http://schemas.openxmlformats.org/spreadsheetml/2006/main" count="2409" uniqueCount="1220">
  <si>
    <t>EPE Information:</t>
  </si>
  <si>
    <t>ID</t>
  </si>
  <si>
    <t>PacifiCorp</t>
  </si>
  <si>
    <t>Version</t>
  </si>
  <si>
    <t>Instructions</t>
  </si>
  <si>
    <t>Light gray cells calculate based on reporter input or are non-input</t>
  </si>
  <si>
    <t>Light blue cells are optional for a reporter to complete</t>
  </si>
  <si>
    <t>Light green cells require reporter input</t>
  </si>
  <si>
    <t>Color code</t>
  </si>
  <si>
    <t>External links</t>
  </si>
  <si>
    <t>WAC 173-441: Reporting of Emissions of Greenhouse Gases</t>
  </si>
  <si>
    <t>Emission Year</t>
  </si>
  <si>
    <t>Comments (optional)</t>
  </si>
  <si>
    <t>Washington Department of Ecology - Specified Source Registration for Electric Power Entities</t>
  </si>
  <si>
    <t>Latitude</t>
  </si>
  <si>
    <t>Longitude</t>
  </si>
  <si>
    <t>Physical Address</t>
  </si>
  <si>
    <t>Start of Commercial Operation</t>
  </si>
  <si>
    <t>Other</t>
  </si>
  <si>
    <t>Date of Repowering</t>
  </si>
  <si>
    <t>Newly specified source</t>
  </si>
  <si>
    <t>Continuing specified source</t>
  </si>
  <si>
    <t>124(3)(g)(i)(K)</t>
  </si>
  <si>
    <t>124(3)(g)(i)(L)</t>
  </si>
  <si>
    <t>Hybrid:  Solar thermal</t>
  </si>
  <si>
    <t>Variable renewable:  Run-of-river hydroelectricity</t>
  </si>
  <si>
    <t>Variable renewable:  Pure wind</t>
  </si>
  <si>
    <t>Variable renewable:  Pure solar</t>
  </si>
  <si>
    <t>Geothermal binary cycle plant (closed loop)</t>
  </si>
  <si>
    <t>Geothermal steam plant (open loop)</t>
  </si>
  <si>
    <t>Nuclear facilities</t>
  </si>
  <si>
    <t>Co-fired fuels</t>
  </si>
  <si>
    <t>Municipal solid waste combustion</t>
  </si>
  <si>
    <t>Primary technology or fuel type</t>
  </si>
  <si>
    <t>Implementation date</t>
  </si>
  <si>
    <t>Description of activities</t>
  </si>
  <si>
    <t>Name of Facility Owner</t>
  </si>
  <si>
    <t>Name of Facility Operator</t>
  </si>
  <si>
    <t>Description of primary technology or fuel type</t>
  </si>
  <si>
    <t>Reporting Error - Verify Entry</t>
  </si>
  <si>
    <t>GHGRPID</t>
  </si>
  <si>
    <t>Year</t>
  </si>
  <si>
    <t>Validation</t>
  </si>
  <si>
    <t>Type</t>
  </si>
  <si>
    <t>Missing Start here Info</t>
  </si>
  <si>
    <t>EPE</t>
  </si>
  <si>
    <t>Reporter Name</t>
  </si>
  <si>
    <t>Avangrid Renewables LLC</t>
  </si>
  <si>
    <t>Avista - EPE</t>
  </si>
  <si>
    <t>Big Bend Electric Cooperative, Inc.</t>
  </si>
  <si>
    <t>Bonneville Power Administration Portland Office</t>
  </si>
  <si>
    <t>Brookfield Renewable Trading and Marketing LP</t>
  </si>
  <si>
    <t xml:space="preserve">Calpine Energy Services, LP </t>
  </si>
  <si>
    <t>City of Richland - Energy Services</t>
  </si>
  <si>
    <t>Clatskanie People's Utility District</t>
  </si>
  <si>
    <t>ConocoPhillips Company</t>
  </si>
  <si>
    <t>Constellation Energy Generation, LLC</t>
  </si>
  <si>
    <t>Energy Keepers, Inc.</t>
  </si>
  <si>
    <t xml:space="preserve">Eugene Water &amp; Electric Board </t>
  </si>
  <si>
    <t>Grant County Public Utility District</t>
  </si>
  <si>
    <t>Idaho Power Company</t>
  </si>
  <si>
    <t>Inland Power &amp; Light Co</t>
  </si>
  <si>
    <t>Mason Public Utility District 3</t>
  </si>
  <si>
    <t>Portland General Electric Company</t>
  </si>
  <si>
    <t>Powerex Corp.</t>
  </si>
  <si>
    <t>Public Utility District No. 1 of Benton County</t>
  </si>
  <si>
    <t>Public Utility District No. 1 of Clark County</t>
  </si>
  <si>
    <t>Public Utility District No. 1 of Grays Harbor County</t>
  </si>
  <si>
    <t>Public Utility District No. 1 of Klickitat County</t>
  </si>
  <si>
    <t>Public Utility District No. 1 of Lewis County</t>
  </si>
  <si>
    <t>Public Utility District No. 1 of Okanogan County</t>
  </si>
  <si>
    <t xml:space="preserve">Public Utility District No.1 of Cowlitz County </t>
  </si>
  <si>
    <t>Public Utility No. 1 of Franklin County</t>
  </si>
  <si>
    <t>Puget Sound Energy</t>
  </si>
  <si>
    <t>Rainbow Energy Marketing Corporation</t>
  </si>
  <si>
    <t>Seattle City Light</t>
  </si>
  <si>
    <t>Shell Energy North America US LP</t>
  </si>
  <si>
    <t>Tacoma Power</t>
  </si>
  <si>
    <t>Tanner Electric Cooperative</t>
  </si>
  <si>
    <t>The Energy Authority, Inc.</t>
  </si>
  <si>
    <t>Hydroelectric ≥ 30 MW</t>
  </si>
  <si>
    <t>Missing Specified Sources Info</t>
  </si>
  <si>
    <t>Centralia City Light</t>
  </si>
  <si>
    <t>City of Cheney</t>
  </si>
  <si>
    <t>City of Ellensburg</t>
  </si>
  <si>
    <t>City of Sumas</t>
  </si>
  <si>
    <t>Columbia Rural Elec Assn, Inc</t>
  </si>
  <si>
    <t>Ohop Mutual Light Company</t>
  </si>
  <si>
    <t>Peninsula Light Company</t>
  </si>
  <si>
    <t>PUD No 1 of Chelan County</t>
  </si>
  <si>
    <t>Town of Steilacoom</t>
  </si>
  <si>
    <t>Vera Water and Power</t>
  </si>
  <si>
    <t>Registered in GHGReg</t>
  </si>
  <si>
    <t>Y</t>
  </si>
  <si>
    <t>Correct before uploading:</t>
  </si>
  <si>
    <t>Enter a value for all green cells on the "Start Here" tab.</t>
  </si>
  <si>
    <t>ENTER HERE</t>
  </si>
  <si>
    <t/>
  </si>
  <si>
    <t>Other - Add Name in Comments</t>
  </si>
  <si>
    <t>Missing GHGRP ID</t>
  </si>
  <si>
    <t xml:space="preserve">Enter a value for all green cells in the "Specified Sources" tab.  </t>
  </si>
  <si>
    <t>Enter the WA GHG ID on the "Start Here" tab.</t>
  </si>
  <si>
    <t xml:space="preserve"> </t>
  </si>
  <si>
    <r>
      <t xml:space="preserve">Gross nameplate capacity 
</t>
    </r>
    <r>
      <rPr>
        <sz val="11"/>
        <rFont val="Calibri"/>
        <family val="2"/>
        <scheme val="minor"/>
      </rPr>
      <t>(MW)</t>
    </r>
  </si>
  <si>
    <r>
      <t xml:space="preserve">Net nameplate capacity
</t>
    </r>
    <r>
      <rPr>
        <sz val="11"/>
        <rFont val="Calibri"/>
        <family val="2"/>
        <scheme val="minor"/>
      </rPr>
      <t>(MW)</t>
    </r>
  </si>
  <si>
    <r>
      <t xml:space="preserve">Unit Name 
</t>
    </r>
    <r>
      <rPr>
        <sz val="11"/>
        <rFont val="Calibri"/>
        <family val="2"/>
        <scheme val="minor"/>
      </rPr>
      <t>(as applicable)</t>
    </r>
  </si>
  <si>
    <r>
      <t>Percent Ownership</t>
    </r>
    <r>
      <rPr>
        <sz val="11"/>
        <rFont val="Calibri"/>
        <family val="2"/>
        <scheme val="minor"/>
      </rPr>
      <t xml:space="preserve"> (%)</t>
    </r>
  </si>
  <si>
    <r>
      <t xml:space="preserve">Is the facility or unit under the electricity importer's operational control? </t>
    </r>
    <r>
      <rPr>
        <sz val="11"/>
        <rFont val="Calibri"/>
        <family val="2"/>
        <scheme val="minor"/>
      </rPr>
      <t>(Y/N)</t>
    </r>
  </si>
  <si>
    <t>Address</t>
  </si>
  <si>
    <t>Facility</t>
  </si>
  <si>
    <t>SourceID</t>
  </si>
  <si>
    <t>EPA_Acid_Rain_Program</t>
  </si>
  <si>
    <t>EPA_40CFR_Part98</t>
  </si>
  <si>
    <t>EIA_ID</t>
  </si>
  <si>
    <t>Primary_Fuel</t>
  </si>
  <si>
    <t>Jurisdiction</t>
  </si>
  <si>
    <t>Unit</t>
  </si>
  <si>
    <t>Spec_Source_Designation</t>
  </si>
  <si>
    <t>FERC_ID</t>
  </si>
  <si>
    <t>Owner_Name</t>
  </si>
  <si>
    <t>Operator_Name</t>
  </si>
  <si>
    <t>Percent_Ownership</t>
  </si>
  <si>
    <t>Operational_Control</t>
  </si>
  <si>
    <t>Operation_Start_Date</t>
  </si>
  <si>
    <t>Repowering</t>
  </si>
  <si>
    <t>Date_of_Repowering</t>
  </si>
  <si>
    <t>Fuel_Description</t>
  </si>
  <si>
    <t>GPE_Determination</t>
  </si>
  <si>
    <t>Net_Nameplate_Capacity_MW</t>
  </si>
  <si>
    <t>Gross_Nameplate_Capacity_MW</t>
  </si>
  <si>
    <t>Additional_Capacity</t>
  </si>
  <si>
    <t>Net_Generation_MWh</t>
  </si>
  <si>
    <t>Gross_Generation_MWh</t>
  </si>
  <si>
    <t>Implementation_Date</t>
  </si>
  <si>
    <t>Net_Generation_Increase</t>
  </si>
  <si>
    <t>Description_of_Activities</t>
  </si>
  <si>
    <t>Deliveries_from_new_facilities</t>
  </si>
  <si>
    <t>Deliveries_from_existing_factilities</t>
  </si>
  <si>
    <t>Facility_Name</t>
  </si>
  <si>
    <t>ECY_SourceID</t>
  </si>
  <si>
    <t>Benton Rural Electric Association</t>
  </si>
  <si>
    <t>Macquarie Energy LLC</t>
  </si>
  <si>
    <t>Mason County PUD No. 1</t>
  </si>
  <si>
    <t>Morgan Stanley Capital Group Inc.</t>
  </si>
  <si>
    <t>Public Utility District No 1 of Wahkiakum County</t>
  </si>
  <si>
    <t>Public Utility District No. 1 of Douglas County</t>
  </si>
  <si>
    <t>Public Utility District No. 1 of Pend Oreille County</t>
  </si>
  <si>
    <t>Public Utility District No. 2 Pacific County</t>
  </si>
  <si>
    <t>PUD #1 of Skamania County</t>
  </si>
  <si>
    <t>PUD #1 of Snohomish County</t>
  </si>
  <si>
    <t>PUD No1 of Clallam County</t>
  </si>
  <si>
    <t>PUD No1 of Kittitas County</t>
  </si>
  <si>
    <t>TEC Energy Inc.</t>
  </si>
  <si>
    <t>Town of Coulee Dam</t>
  </si>
  <si>
    <t>TransAlta Energy Marketing (U.S.) Inc.</t>
  </si>
  <si>
    <t>Vitol Inc.</t>
  </si>
  <si>
    <t>External Links</t>
  </si>
  <si>
    <t>External link detected. Please enter only numerical or text values.</t>
  </si>
  <si>
    <t>External Link Validation (Business User use only)</t>
  </si>
  <si>
    <t>Start Here Tab External Link Checker</t>
  </si>
  <si>
    <t>Entity Name</t>
  </si>
  <si>
    <t>Comments</t>
  </si>
  <si>
    <t>Specified Sources Tab External Link Checker</t>
  </si>
  <si>
    <r>
      <t xml:space="preserve">Net generation
</t>
    </r>
    <r>
      <rPr>
        <sz val="11"/>
        <rFont val="Calibri"/>
        <family val="2"/>
        <scheme val="minor"/>
      </rPr>
      <t>(MWh)</t>
    </r>
  </si>
  <si>
    <r>
      <t xml:space="preserve">Gross generation
</t>
    </r>
    <r>
      <rPr>
        <sz val="11"/>
        <rFont val="Calibri"/>
        <family val="2"/>
        <scheme val="minor"/>
      </rPr>
      <t>(MWh)</t>
    </r>
  </si>
  <si>
    <t>Facility or Unit Name</t>
  </si>
  <si>
    <t>Unit Name</t>
  </si>
  <si>
    <t>Jurisdiction
(State/Province)</t>
  </si>
  <si>
    <t>Percent Ownership (%)</t>
  </si>
  <si>
    <t>EPA Acid Rain Program</t>
  </si>
  <si>
    <t>EPA 40 CFR Part 98</t>
  </si>
  <si>
    <t>EIA</t>
  </si>
  <si>
    <t>FERC PURPA QF Program</t>
  </si>
  <si>
    <t>Net nameplate capacity
(MW)</t>
  </si>
  <si>
    <t>Gross nameplate capacity 
(MW)</t>
  </si>
  <si>
    <t>Net generation
(MWh)</t>
  </si>
  <si>
    <t>Gross generation
(MWh)</t>
  </si>
  <si>
    <t>Net generation increase
(MWh)</t>
  </si>
  <si>
    <t>Hydroelectric ≤ 30 MW (not run-of-river)</t>
  </si>
  <si>
    <t>Units combusting biomass-derived fuel</t>
  </si>
  <si>
    <t>Cogeneration</t>
  </si>
  <si>
    <t>Fossil sources</t>
  </si>
  <si>
    <t>Notes</t>
  </si>
  <si>
    <t>ADA Accessibility</t>
  </si>
  <si>
    <t xml:space="preserve">Each reporting entity claiming specified facilities or units for imported or exported electricity must register its anticipated specified sources as part of their greenhouse gas report to obtain associated emission factors. </t>
  </si>
  <si>
    <t>All specified sources associated with imported power or exported power, including any zero emission resources, must be registered as well as any new and existing anticipated specified sources for asset-controlling suppliers (ACS).</t>
  </si>
  <si>
    <t xml:space="preserve">Many cells in this Tool contain data validations and formulas that can restrict submission in WEDGE until corrected in an effort to maintain data integrity and provide instantaneous feedback on reporting errors. </t>
  </si>
  <si>
    <t>In addition, corrupt, broken, or non-executable formulas and functions can return a variety of standard Excel error messages.  If either of these situations arise the Tool cannot be submitted in WEDGE.</t>
  </si>
  <si>
    <t xml:space="preserve">Reported data that is required but left incomplete, or inputs that are not recognized will result in a validation error. </t>
  </si>
  <si>
    <t>Source ID</t>
  </si>
  <si>
    <t>Alternate_EIA_ID</t>
  </si>
  <si>
    <r>
      <t xml:space="preserve">Facility and Unit Name 
</t>
    </r>
    <r>
      <rPr>
        <sz val="11"/>
        <rFont val="Calibri"/>
        <family val="2"/>
        <scheme val="minor"/>
      </rPr>
      <t>WAC 173-441-124(3)(g)(i)(A)</t>
    </r>
  </si>
  <si>
    <r>
      <t xml:space="preserve">Facility and Unit Identification Number
</t>
    </r>
    <r>
      <rPr>
        <sz val="11"/>
        <rFont val="Calibri"/>
        <family val="2"/>
        <scheme val="minor"/>
      </rPr>
      <t>WAC 173-441-124(3)(g)(i)(B) &amp; (C)</t>
    </r>
  </si>
  <si>
    <r>
      <t xml:space="preserve">Location 
</t>
    </r>
    <r>
      <rPr>
        <sz val="11"/>
        <rFont val="Calibri"/>
        <family val="2"/>
        <scheme val="minor"/>
      </rPr>
      <t>WAC 173-441-124(3)(g)(i)(D)</t>
    </r>
  </si>
  <si>
    <r>
      <t xml:space="preserve">Owner and Operator
</t>
    </r>
    <r>
      <rPr>
        <sz val="11"/>
        <rFont val="Calibri"/>
        <family val="2"/>
        <scheme val="minor"/>
      </rPr>
      <t>WAC 173-441-124(3)(g)(i)(E)</t>
    </r>
  </si>
  <si>
    <r>
      <t>Ownership and Operational Control</t>
    </r>
    <r>
      <rPr>
        <sz val="11"/>
        <rFont val="Calibri"/>
        <family val="2"/>
        <scheme val="minor"/>
      </rPr>
      <t xml:space="preserve">
WAC 173-441-124(3)(g)(i)(F)</t>
    </r>
  </si>
  <si>
    <r>
      <t xml:space="preserve">Operation and Repowering
</t>
    </r>
    <r>
      <rPr>
        <sz val="11"/>
        <rFont val="Calibri"/>
        <family val="2"/>
        <scheme val="minor"/>
      </rPr>
      <t>WAC 173-441-124(3)(g)(i)(I)</t>
    </r>
  </si>
  <si>
    <r>
      <t xml:space="preserve">Primary Technology and Fuel Type
</t>
    </r>
    <r>
      <rPr>
        <sz val="11"/>
        <rFont val="Calibri"/>
        <family val="2"/>
        <scheme val="minor"/>
      </rPr>
      <t>WAC 173-441-124(3)(g)(i)(L)</t>
    </r>
  </si>
  <si>
    <r>
      <t xml:space="preserve">Total facility or unit nameplate capacity if the electricity importer is a GPE </t>
    </r>
    <r>
      <rPr>
        <sz val="11"/>
        <rFont val="Calibri"/>
        <family val="2"/>
        <scheme val="minor"/>
      </rPr>
      <t>WAC 173-441-124(3)(g)(i)(G)</t>
    </r>
  </si>
  <si>
    <r>
      <t xml:space="preserve">Total facility or unit generation if the electricity importer is a GPE </t>
    </r>
    <r>
      <rPr>
        <sz val="11"/>
        <rFont val="Calibri"/>
        <family val="2"/>
        <scheme val="minor"/>
      </rPr>
      <t>WAC 173-441-124(3)(g)(i)(G)</t>
    </r>
  </si>
  <si>
    <r>
      <t xml:space="preserve">Claiming additional capacity at an existing facility if the electricity importer is a GPE
</t>
    </r>
    <r>
      <rPr>
        <sz val="11"/>
        <rFont val="Calibri"/>
        <family val="2"/>
        <scheme val="minor"/>
      </rPr>
      <t>WAC 173-441-124(3)(g)(i)(J)</t>
    </r>
  </si>
  <si>
    <r>
      <t xml:space="preserve">Facility or Unit Name
</t>
    </r>
    <r>
      <rPr>
        <sz val="11"/>
        <rFont val="Calibri"/>
        <family val="2"/>
        <scheme val="minor"/>
      </rPr>
      <t>(Select Facility or Unit Name from drop-down or type the name if not listed)</t>
    </r>
  </si>
  <si>
    <r>
      <t xml:space="preserve">Specified Source Designation
</t>
    </r>
    <r>
      <rPr>
        <sz val="11"/>
        <rFont val="Calibri"/>
        <family val="2"/>
        <scheme val="minor"/>
      </rPr>
      <t>WAC 173-441-124(3)(g)(i)(K)</t>
    </r>
  </si>
  <si>
    <r>
      <t xml:space="preserve">EPA Acid Rain Program
</t>
    </r>
    <r>
      <rPr>
        <sz val="11"/>
        <rFont val="Calibri"/>
        <family val="2"/>
        <scheme val="minor"/>
      </rPr>
      <t>(as applicable)</t>
    </r>
  </si>
  <si>
    <r>
      <t xml:space="preserve">EPA 40 CFR Part 98
</t>
    </r>
    <r>
      <rPr>
        <sz val="11"/>
        <rFont val="Calibri"/>
        <family val="2"/>
        <scheme val="minor"/>
      </rPr>
      <t>(as applicable)</t>
    </r>
  </si>
  <si>
    <r>
      <t xml:space="preserve">EIA
</t>
    </r>
    <r>
      <rPr>
        <sz val="11"/>
        <rFont val="Calibri"/>
        <family val="2"/>
        <scheme val="minor"/>
      </rPr>
      <t>(as applicable)</t>
    </r>
  </si>
  <si>
    <r>
      <t xml:space="preserve">FERC PURPA QF Program
</t>
    </r>
    <r>
      <rPr>
        <sz val="11"/>
        <rFont val="Calibri"/>
        <family val="2"/>
        <scheme val="minor"/>
      </rPr>
      <t>(as applicable)</t>
    </r>
  </si>
  <si>
    <r>
      <t xml:space="preserve">Jurisdiction
</t>
    </r>
    <r>
      <rPr>
        <sz val="11"/>
        <rFont val="Calibri"/>
        <family val="2"/>
        <scheme val="minor"/>
      </rPr>
      <t>(State/Province or Country)</t>
    </r>
  </si>
  <si>
    <r>
      <t xml:space="preserve">Latitude
</t>
    </r>
    <r>
      <rPr>
        <sz val="11"/>
        <rFont val="Calibri"/>
        <family val="2"/>
        <scheme val="minor"/>
      </rPr>
      <t>(decimal degrees)</t>
    </r>
  </si>
  <si>
    <r>
      <t xml:space="preserve">Longitude
</t>
    </r>
    <r>
      <rPr>
        <sz val="11"/>
        <rFont val="Calibri"/>
        <family val="2"/>
        <scheme val="minor"/>
      </rPr>
      <t>(decimal degrees)</t>
    </r>
  </si>
  <si>
    <r>
      <t xml:space="preserve">Start of Commercial Operation
</t>
    </r>
    <r>
      <rPr>
        <sz val="11"/>
        <rFont val="Calibri"/>
        <family val="2"/>
        <scheme val="minor"/>
      </rPr>
      <t>(MM/DD/YYYY)</t>
    </r>
  </si>
  <si>
    <r>
      <t xml:space="preserve">Did Repowering Occur? </t>
    </r>
    <r>
      <rPr>
        <sz val="11"/>
        <rFont val="Calibri"/>
        <family val="2"/>
        <scheme val="minor"/>
      </rPr>
      <t>(Y/N)</t>
    </r>
  </si>
  <si>
    <r>
      <t xml:space="preserve">Date of Repowering </t>
    </r>
    <r>
      <rPr>
        <sz val="11"/>
        <rFont val="Calibri"/>
        <family val="2"/>
        <scheme val="minor"/>
      </rPr>
      <t>(MM/DD/YYYY)
(If multiple, report the most recent date of repowering. Report additional dates in Column AG "Notes")</t>
    </r>
  </si>
  <si>
    <r>
      <t xml:space="preserve">Generation Providing Entity (GPE) Determination
</t>
    </r>
    <r>
      <rPr>
        <sz val="11"/>
        <rFont val="Calibri"/>
        <family val="2"/>
        <scheme val="minor"/>
      </rPr>
      <t>Do you own this facility, or is your specified source contract for a share of the Total Capacity/Output of the Facility, as opposed to a Fixed MW or MWh Amount? (Y/N)</t>
    </r>
  </si>
  <si>
    <r>
      <t xml:space="preserve">Are you a GPE claiming additional capacity at the existing facility? </t>
    </r>
    <r>
      <rPr>
        <sz val="11"/>
        <rFont val="Calibri"/>
        <family val="2"/>
        <scheme val="minor"/>
      </rPr>
      <t>(Y/N)</t>
    </r>
  </si>
  <si>
    <r>
      <t xml:space="preserve">Implementation date
</t>
    </r>
    <r>
      <rPr>
        <sz val="11"/>
        <rFont val="Calibri"/>
        <family val="2"/>
        <scheme val="minor"/>
      </rPr>
      <t>(MM/DD/YYYY)</t>
    </r>
  </si>
  <si>
    <r>
      <t xml:space="preserve">Net generation increase
</t>
    </r>
    <r>
      <rPr>
        <sz val="11"/>
        <rFont val="Calibri"/>
        <family val="2"/>
        <scheme val="minor"/>
      </rPr>
      <t>(MWh)</t>
    </r>
  </si>
  <si>
    <r>
      <rPr>
        <b/>
        <sz val="11"/>
        <rFont val="Calibri"/>
        <family val="2"/>
        <scheme val="minor"/>
      </rPr>
      <t>Deliveries from new facilities</t>
    </r>
    <r>
      <rPr>
        <sz val="11"/>
        <rFont val="Calibri"/>
        <family val="2"/>
        <scheme val="minor"/>
      </rPr>
      <t xml:space="preserve">
Does this specified source claim meet the descriprtion of deliveries from new facilities per 
WAC 173-441-124(3)(g)(ii)(A)? (Y/N)</t>
    </r>
  </si>
  <si>
    <r>
      <rPr>
        <b/>
        <sz val="11"/>
        <rFont val="Calibri"/>
        <family val="2"/>
        <scheme val="minor"/>
      </rPr>
      <t>Deliveries from existing facilities with additional capacity</t>
    </r>
    <r>
      <rPr>
        <sz val="11"/>
        <rFont val="Calibri"/>
        <family val="2"/>
        <scheme val="minor"/>
      </rPr>
      <t xml:space="preserve">
Does this specified source claim meet the description of deliveries from existing facilities with additional capacity per 
WAC 173-441-124(3)(g)(ii)(B)? (Y/N)</t>
    </r>
  </si>
  <si>
    <r>
      <rPr>
        <b/>
        <sz val="11"/>
        <rFont val="Calibri"/>
        <family val="2"/>
        <scheme val="minor"/>
      </rPr>
      <t>Notes</t>
    </r>
    <r>
      <rPr>
        <sz val="11"/>
        <rFont val="Calibri"/>
        <family val="2"/>
        <scheme val="minor"/>
      </rPr>
      <t xml:space="preserve">
Optional</t>
    </r>
  </si>
  <si>
    <r>
      <rPr>
        <b/>
        <sz val="12"/>
        <rFont val="Calibri"/>
        <family val="2"/>
        <scheme val="minor"/>
      </rPr>
      <t>Entity Name</t>
    </r>
    <r>
      <rPr>
        <b/>
        <sz val="11"/>
        <rFont val="Calibri"/>
        <family val="2"/>
      </rPr>
      <t xml:space="preserve">
</t>
    </r>
    <r>
      <rPr>
        <sz val="11"/>
        <rFont val="Calibri"/>
        <family val="2"/>
      </rPr>
      <t>If not listed in dropdown, choose "Other" and add Name to Comments.  Contact Ecology at GHGReporting@ecy.wa.gov for a GHGRP ID number.</t>
    </r>
  </si>
  <si>
    <t>Verify_Entry_Message</t>
  </si>
  <si>
    <t>FERC_PURPA_QF_Program</t>
  </si>
  <si>
    <t>Specified source in the previous report year that will not be specified in the current report year</t>
  </si>
  <si>
    <t>To request an ADA accommodation, contact Ecology's ADA Coordinator by phone at 360-407-6831 or email Ecology's Greenhouse Gas Reporting and Verification Team at GHGReporting@ecy.wa.gov, or visit https://ecology.wa.gov/accessibility. For Relay Service or TTY call 711 or 877-833-6341.</t>
  </si>
  <si>
    <t>Guzman Energy LLC</t>
  </si>
  <si>
    <t>Public utility District No. 1 of Asotin County</t>
  </si>
  <si>
    <t xml:space="preserve">WA GHGRPID </t>
  </si>
  <si>
    <r>
      <t xml:space="preserve">Verify Entry Error Message
</t>
    </r>
    <r>
      <rPr>
        <sz val="11"/>
        <color theme="1"/>
        <rFont val="Calibri"/>
        <family val="2"/>
        <scheme val="minor"/>
      </rPr>
      <t>An error message will appear for an entry (row) that is missing required data</t>
    </r>
  </si>
  <si>
    <t>26-foot Drop Small Hydro</t>
  </si>
  <si>
    <t>Hydro</t>
  </si>
  <si>
    <t>NV</t>
  </si>
  <si>
    <t>Adams Neilson Solar, LLC</t>
  </si>
  <si>
    <t>Solar</t>
  </si>
  <si>
    <t>WA</t>
  </si>
  <si>
    <t>Afton Generating Station</t>
  </si>
  <si>
    <t>Natural Gas</t>
  </si>
  <si>
    <t>NM</t>
  </si>
  <si>
    <t>10100 West Afton Road, La Mesa, NM 88044</t>
  </si>
  <si>
    <t>Agua Fria Generating Station</t>
  </si>
  <si>
    <t>AZ</t>
  </si>
  <si>
    <t>7302 W Northern Ave, Glendale, AZ 85303</t>
  </si>
  <si>
    <t>Albeni Falls [Hydro]</t>
  </si>
  <si>
    <t>2376 East Highway 2, Oldtown, ID 83822</t>
  </si>
  <si>
    <t>Aligned Microgrid</t>
  </si>
  <si>
    <t>Diesel</t>
  </si>
  <si>
    <t>American Falls Solar</t>
  </si>
  <si>
    <t>2594 Smith Rd, American Falls, ID 83650</t>
  </si>
  <si>
    <t>American Falls Solar II</t>
  </si>
  <si>
    <t>Anderson Ranch [Hydro]</t>
  </si>
  <si>
    <t>n/a, Mountain Home, ID 83647</t>
  </si>
  <si>
    <t>Apache Generating Station</t>
  </si>
  <si>
    <t>3525 N US Hwy 191, Cochise, AZ 85606</t>
  </si>
  <si>
    <t>Apache Solar</t>
  </si>
  <si>
    <t>3800 N HIghway 191, Cochise, AZ 85606</t>
  </si>
  <si>
    <t>Apex Generating Station</t>
  </si>
  <si>
    <t>15555 Apex Power Parkway, Las Vegas, NV 89165</t>
  </si>
  <si>
    <t>Aragonne Wind</t>
  </si>
  <si>
    <t>Wind</t>
  </si>
  <si>
    <t>1837 Muniz Road, Santa Rosa, NM 88435</t>
  </si>
  <si>
    <t>Arlington Valley Energy Facility</t>
  </si>
  <si>
    <t>39027 W Elliot Road, Arlington, AZ 85322</t>
  </si>
  <si>
    <t>Arlington Valley Solar II</t>
  </si>
  <si>
    <t>South of Elliot Road and west, Arlington, AZ 85326</t>
  </si>
  <si>
    <t>Arlington Wind</t>
  </si>
  <si>
    <t>OR</t>
  </si>
  <si>
    <t>72650 Rattlesnake Road, Arlington, OR 97812</t>
  </si>
  <si>
    <t>Ashton [Hydro]</t>
  </si>
  <si>
    <t>1338 N 3300 E, Ashton, ID 83420</t>
  </si>
  <si>
    <t>Various</t>
  </si>
  <si>
    <t>Multiple</t>
  </si>
  <si>
    <t>Avista Community Solar</t>
  </si>
  <si>
    <t>Badger 1 [Solar]</t>
  </si>
  <si>
    <t>35324 W Indian School Road, Tonopah, AZ 85354</t>
  </si>
  <si>
    <t>Bakeoven Solar Project [Solar]</t>
  </si>
  <si>
    <t>Beaver</t>
  </si>
  <si>
    <t>80997 Kallunki Rd, Clatskanie, OR 97016</t>
  </si>
  <si>
    <t>Bend [Hydro]</t>
  </si>
  <si>
    <t>NW Bond St &amp; NW Wall St, Bend, OR 97701</t>
  </si>
  <si>
    <t>Bennett Mountain Power</t>
  </si>
  <si>
    <t>2750 NE Industrial Way, Mountain Home, ID 83647</t>
  </si>
  <si>
    <t>Benson Creek Windfarm (Burnt River)</t>
  </si>
  <si>
    <t>5980 US-30</t>
  </si>
  <si>
    <t>Beowawe Power [Geothermal]</t>
  </si>
  <si>
    <t>Geothermal (Closed System)</t>
  </si>
  <si>
    <t>1000 Power Plant Place, Beowawe, NV 89821</t>
  </si>
  <si>
    <t>Big Cliff [Hydro]</t>
  </si>
  <si>
    <t>Route 22, Gates, OR 97346</t>
  </si>
  <si>
    <t>Big Fork [Hydro]</t>
  </si>
  <si>
    <t>MT</t>
  </si>
  <si>
    <t>Hwy 35 &amp; Hwy 209, Big Fork, MT 59911</t>
  </si>
  <si>
    <t>Big Horn II [Wind]</t>
  </si>
  <si>
    <t>300 Big Horn Road, Bickleton, WA 99322</t>
  </si>
  <si>
    <t>Big Horn PPM [Wind]</t>
  </si>
  <si>
    <t>300 Big Horn Road, Bickelton, WA 99322</t>
  </si>
  <si>
    <t>Big Sky Dairy Digester</t>
  </si>
  <si>
    <t>Biomass</t>
  </si>
  <si>
    <t>2395 S. 1500 E, Gooding, ID 83330</t>
  </si>
  <si>
    <t>Biglow Canyon Wind (Phase 1)</t>
  </si>
  <si>
    <t>96900 Herin Lane, Wasco, OR 97065</t>
  </si>
  <si>
    <t>Biglow Canyon Wind (Phase 2)</t>
  </si>
  <si>
    <t>Biglow Canyon Wind (Phase 3)</t>
  </si>
  <si>
    <t>Biomass One, L.P.</t>
  </si>
  <si>
    <t>2350 Avenue G, White City, OR 97503</t>
  </si>
  <si>
    <t>Black Canyon [Hydro]</t>
  </si>
  <si>
    <t>n/a, Emmet, ID 83617</t>
  </si>
  <si>
    <t>Black Creek</t>
  </si>
  <si>
    <t>Black Mountain Generating Station</t>
  </si>
  <si>
    <t>6625 S Yuma Road, Golden Valley, AZ 86413</t>
  </si>
  <si>
    <t>Blackspring Ridge 1A Wind (CAN)</t>
  </si>
  <si>
    <t>Canada</t>
  </si>
  <si>
    <t>Blackspring Ridge 1B Wind (CAN)</t>
  </si>
  <si>
    <t>Blue Mountain Geothermal Project</t>
  </si>
  <si>
    <t>15250 Blue Mountain Road, Winnemucca, NV 89445</t>
  </si>
  <si>
    <t>Blundell PacifiCorp Geothermal</t>
  </si>
  <si>
    <t>Geothermal (Open System)</t>
  </si>
  <si>
    <t>UT</t>
  </si>
  <si>
    <t>10 mi east of Highway 257, Milford, UT 84751</t>
  </si>
  <si>
    <t>Boise River Diversion [Hydro]</t>
  </si>
  <si>
    <t>n/a, Boise, ID 83706</t>
  </si>
  <si>
    <t>Bonneville Dam</t>
  </si>
  <si>
    <t>ATTN: Project Office, Cascade Locks, OR 97014</t>
  </si>
  <si>
    <t>Bonneville Power Administration (BPA) - ACS</t>
  </si>
  <si>
    <t>Boulder Park Generating Station</t>
  </si>
  <si>
    <t>4424 North Barker Road, Spokane Valley, WA 99027</t>
  </si>
  <si>
    <t>Boundary Hydro</t>
  </si>
  <si>
    <t>1198 Boundary Dam Access Road, Metaline, WA 99152</t>
  </si>
  <si>
    <t>Box Canyon (ID)</t>
  </si>
  <si>
    <t>Box Canyon Dam (WA)</t>
  </si>
  <si>
    <t>7492 Hwy 31, Ione, WA 99139</t>
  </si>
  <si>
    <t>Bridge River 1 Hydroelectric Generation Facility (CAN)</t>
  </si>
  <si>
    <t>3500 S Shalalth Rd, Shalalth, BC V0N 3C0, Canada</t>
  </si>
  <si>
    <t>Bridge River 2 Hydroelectric Generation Facility (CAN)</t>
  </si>
  <si>
    <t>Shalalth, BC V0N 3C0, Canada</t>
  </si>
  <si>
    <t>Broadview Energy JN [Wind]</t>
  </si>
  <si>
    <t>498 State Road 19, Texico, NM 88135</t>
  </si>
  <si>
    <t>Broadview Energy KW [Wind]</t>
  </si>
  <si>
    <t>Brownlee [Hydro]</t>
  </si>
  <si>
    <t>ID Highway #71 @ the Snake R., Cambridge, ID 83610</t>
  </si>
  <si>
    <t>Brush Creek Solar</t>
  </si>
  <si>
    <t>Burley Butte Windpark</t>
  </si>
  <si>
    <t>Burton Creek Hydro</t>
  </si>
  <si>
    <t xml:space="preserve">WA </t>
  </si>
  <si>
    <t>11814 US Hwy 12</t>
  </si>
  <si>
    <t>Cabinet Gorge [Hydro]</t>
  </si>
  <si>
    <t>61940 Hwy 200, Clark Fork, ID 83811</t>
  </si>
  <si>
    <t>Caithness Shepherd's Flat - Horseshoe Bend [Wind]</t>
  </si>
  <si>
    <t>6889 Eight Mile Road, Arlington, OR 97812</t>
  </si>
  <si>
    <t>Caithness Shepherd's Flat - North Hurlburt [Wind]</t>
  </si>
  <si>
    <t>76288 Rhea Road, Arlington, OR 97812</t>
  </si>
  <si>
    <t>Caithness Shepherd's Flat - South Hurlburt [Wind]</t>
  </si>
  <si>
    <t>76287 Rhea Road, Arlington, OR 97812</t>
  </si>
  <si>
    <t>Campbell Hill Wind</t>
  </si>
  <si>
    <t>WY</t>
  </si>
  <si>
    <t>1068 Cole Creek Road, Glenrock, WY 82637</t>
  </si>
  <si>
    <t>Cape Scott Wind (CAN)</t>
  </si>
  <si>
    <t>Carty Generating Station</t>
  </si>
  <si>
    <t>73396 Tower Road, Boardman, OR 97818</t>
  </si>
  <si>
    <t>Cassia Gulch</t>
  </si>
  <si>
    <t>Cassia Wind</t>
  </si>
  <si>
    <t>Cedar Creek II [Wind]</t>
  </si>
  <si>
    <t>CO</t>
  </si>
  <si>
    <t>67125 CR 132, New Raymer, CO 80742</t>
  </si>
  <si>
    <t>Cedar Creek Wind</t>
  </si>
  <si>
    <t>59550 CR 105, Grover, CO 80729</t>
  </si>
  <si>
    <t>Cedar Falls (WA)</t>
  </si>
  <si>
    <t>Cedar Point Wind</t>
  </si>
  <si>
    <t>63095 CR 21, Limon, CO 80828</t>
  </si>
  <si>
    <t>Cedar Springs I [Wind]</t>
  </si>
  <si>
    <t>TBD, Douglas, WY 82633</t>
  </si>
  <si>
    <t>Cedar Springs II [Wind]</t>
  </si>
  <si>
    <t>Cedar Springs III [Wind]</t>
  </si>
  <si>
    <t>Centennial Hardin</t>
  </si>
  <si>
    <t>Coal</t>
  </si>
  <si>
    <t>Rt 1 Bx 1144A Sugar Factory Rd, Hardin, MT 59034</t>
  </si>
  <si>
    <t>Chandler [Hydro]</t>
  </si>
  <si>
    <t>n/a, Benton City, WA 99320</t>
  </si>
  <si>
    <t>Cheakamus Hydroelectric Generation Facility (CAN)</t>
  </si>
  <si>
    <t>Squamish-Lillooet D, BC V0N 0A0, Canada</t>
  </si>
  <si>
    <t>Chehalis</t>
  </si>
  <si>
    <t>1813 Bishop Road, Chehalis, WA 98532</t>
  </si>
  <si>
    <t>Chief Joseph [Hydro]</t>
  </si>
  <si>
    <t>Hayden Rd, Bridgeport, WA 98813</t>
  </si>
  <si>
    <t>Chino Solar Valley</t>
  </si>
  <si>
    <t>1900 E Road 4 South, Chino Valley, AZ 86323</t>
  </si>
  <si>
    <t>Cholla Power Station</t>
  </si>
  <si>
    <t>4801 Cholla Lake Road, Joseph City, AZ 86032</t>
  </si>
  <si>
    <t>Chuck Lenzie Station</t>
  </si>
  <si>
    <t>11405 US Highway 93, Apex, NV 89124</t>
  </si>
  <si>
    <t>City of Cove Hydro</t>
  </si>
  <si>
    <t>CJ Strike [Hydro]</t>
  </si>
  <si>
    <t>26378 Strike Dam Cutoff Road, Bruneau, ID 83604</t>
  </si>
  <si>
    <t>Clark Fork Hydro (Derr Creek)</t>
  </si>
  <si>
    <t>Clark Station</t>
  </si>
  <si>
    <t>5640 Stephanie Street, Las Vegas, NV 89122</t>
  </si>
  <si>
    <t>Clearwater 1 [Hydro]</t>
  </si>
  <si>
    <t>Nfd 300 Road, Idleyld Park, OR 97447</t>
  </si>
  <si>
    <t>Clearwater 2 [Hydro]</t>
  </si>
  <si>
    <t>Nfd 075 Road, Idleyld Park, OR 97447</t>
  </si>
  <si>
    <t>Clearwater Paper Corp. - Lewiston</t>
  </si>
  <si>
    <t>803 Mill Rd, Lewiston, ID 83501</t>
  </si>
  <si>
    <t>Clearwater Wind</t>
  </si>
  <si>
    <t>Clines Corners Wind</t>
  </si>
  <si>
    <t>761 Berlier Ranch Rd., Encino, NM 88321</t>
  </si>
  <si>
    <t>Coastal Energy Project</t>
  </si>
  <si>
    <t>Cold Springs Windfarm</t>
  </si>
  <si>
    <t>Colstrip</t>
  </si>
  <si>
    <t>1 Warehouse Road, Colstrip, MT 59323</t>
  </si>
  <si>
    <t>Columbia Generating Station [Nuclear]</t>
  </si>
  <si>
    <t>Nuclear</t>
  </si>
  <si>
    <t>76 N Power Plant Loop, Richland, WA 99352</t>
  </si>
  <si>
    <t>Combine Hills [Wind]</t>
  </si>
  <si>
    <t>84700 White Reservoir Road, Milton-Freewater, OR 97862</t>
  </si>
  <si>
    <t>Condon Windpower LLC</t>
  </si>
  <si>
    <t>15981 Highway 206, Condon, OR 97823</t>
  </si>
  <si>
    <t>Coolidge Generation Station</t>
  </si>
  <si>
    <t>859 E. Randolph Rd., Coolidge, AZ 85228</t>
  </si>
  <si>
    <t>Copco 1 - Klamath River [Hydro]</t>
  </si>
  <si>
    <t>CA</t>
  </si>
  <si>
    <t>Copco Rd, 20 Mi East of I5, Hornbrook, CA 96044</t>
  </si>
  <si>
    <t>Copco 2 - Klamath River [Hydro]</t>
  </si>
  <si>
    <t>19305 Daggett Road, Hornbrook, CA 96044</t>
  </si>
  <si>
    <t>Copper Mountain Solar 1 (CM10)</t>
  </si>
  <si>
    <t>751 El Dorado Valley Dr., Boulder City, NV 89005</t>
  </si>
  <si>
    <t>Copper Mountain Solar 2 (CMS2)</t>
  </si>
  <si>
    <t>585 Eldorado Valley Drive, Boulder City, NV 89005</t>
  </si>
  <si>
    <t>Copper Mountain Solar 3</t>
  </si>
  <si>
    <t>15301 Hwy US 95 South, Boulder City, NV 89006</t>
  </si>
  <si>
    <t>Copper Mountain Solar 4 (CMS4)</t>
  </si>
  <si>
    <t>659 Eldorado Valley Drive, Boulder City, NV 89005</t>
  </si>
  <si>
    <t>Coronado Generating Station</t>
  </si>
  <si>
    <t>Hwy 191 7 miles nof  St. Johns, St Johns, AZ 85936</t>
  </si>
  <si>
    <t>Cosmo Specialty Fibers Plant</t>
  </si>
  <si>
    <t>Cotton Center Solar Hybrid</t>
  </si>
  <si>
    <t>45625 S Old US 80, Gila Bend, AZ 85337</t>
  </si>
  <si>
    <t>Cougar [Hydro]</t>
  </si>
  <si>
    <t>P.O.  BOX 429, Lowell, OR 97452</t>
  </si>
  <si>
    <t>Cove Mountain Solar</t>
  </si>
  <si>
    <t>TBD, Beryl, UT 84714</t>
  </si>
  <si>
    <t>Cowiche (Yakima-Tieton Irrigation District) [Hydro]</t>
  </si>
  <si>
    <t>18968 Summitview Road, Tieton, WA 98947</t>
  </si>
  <si>
    <t>Cowiltz River Project (Mayfield &amp; Mossyrock Dams)</t>
  </si>
  <si>
    <t>418 Gershick Road, Silver Creek, WA 98585</t>
  </si>
  <si>
    <t>Cowlitz Falls [Hydro]</t>
  </si>
  <si>
    <t>1379 Falls Road, Randle, WA 98377</t>
  </si>
  <si>
    <t>Coyote Springs I</t>
  </si>
  <si>
    <t>200 Ullman Blvd, Boardman, OR 97818</t>
  </si>
  <si>
    <t>Coyote Springs II</t>
  </si>
  <si>
    <t>Crystal Mountain</t>
  </si>
  <si>
    <t>Petroleum</t>
  </si>
  <si>
    <t>Currant Creek</t>
  </si>
  <si>
    <t>2096 West 300 North, Mona, UT 84645</t>
  </si>
  <si>
    <t>North 21451 Highway 101, Shelton, WA 98584</t>
  </si>
  <si>
    <t>Cushman Hydro Project (No. 1 &amp; No. 2 Dams)</t>
  </si>
  <si>
    <t>Cutler Hydro</t>
  </si>
  <si>
    <t>1365 W Cutler Dam Road, Collinston, UT 84306</t>
  </si>
  <si>
    <t>Dave Johnston</t>
  </si>
  <si>
    <t>1951 Tank Farm Road, Glen Rock, WY 82637</t>
  </si>
  <si>
    <t>Deep Creek Energy, LLC</t>
  </si>
  <si>
    <t>Desert Basin Generating Station</t>
  </si>
  <si>
    <t>1872 N. Burris Rd., Casa Grande, AZ 85193</t>
  </si>
  <si>
    <t>Desert Meadow Windfarm</t>
  </si>
  <si>
    <t>Desert Star [Solar]</t>
  </si>
  <si>
    <t>28100 Judd Rd One, Buckeye, AZ 58326</t>
  </si>
  <si>
    <t>Desert Star Energy Center (fka Eldorado Energy)</t>
  </si>
  <si>
    <t>701 El Dorado Valley Dr., Boulder City, NV 89005</t>
  </si>
  <si>
    <t>Desert View Power [Biomass]</t>
  </si>
  <si>
    <t>62-300 Gene Welmas Drive, Mecca, CA 92254</t>
  </si>
  <si>
    <t>Detroit [Hydro]</t>
  </si>
  <si>
    <t>40990 Hwy 22, Mill City, OR 97360</t>
  </si>
  <si>
    <t>Dexter [Hydro]</t>
  </si>
  <si>
    <t>39149 Pengra Road, Lowell, OR 97452</t>
  </si>
  <si>
    <t>Diablo Dam</t>
  </si>
  <si>
    <t>500 Newhalem Street, Rockport, WA 98283</t>
  </si>
  <si>
    <t>Dokie Wind (CAN)</t>
  </si>
  <si>
    <t>Don A. Campbell (Phase 2) Geothermal</t>
  </si>
  <si>
    <t>1132 Gabbs Valley Road, Luning, NV 89420</t>
  </si>
  <si>
    <t>Don A. Campbell (Wild Rose) Geothermal</t>
  </si>
  <si>
    <t>1132 Gabbs Valley Road, Gabbs, NV 89420</t>
  </si>
  <si>
    <t>Dunlap I [Wind]</t>
  </si>
  <si>
    <t>124 Dunlap Road, Medicine Bow, WY 82329</t>
  </si>
  <si>
    <t>Duran Mesa [Wind]</t>
  </si>
  <si>
    <t>59 Robinson Ranch Rd., Duran, NM 88301</t>
  </si>
  <si>
    <t>Durbin Creek Windfarm (Burnt River)</t>
  </si>
  <si>
    <t>Dworshak [Hydro]</t>
  </si>
  <si>
    <t>1428 North Fork Drive, Ahsahka, ID 83520</t>
  </si>
  <si>
    <t>Dworshak Fish Turbine [Hydro]</t>
  </si>
  <si>
    <t>Eagle Point [Hydro]</t>
  </si>
  <si>
    <t>2405 Borphy Road, Eagle Point, OR 97524</t>
  </si>
  <si>
    <t>Ekola Flats [Wind]</t>
  </si>
  <si>
    <t>2831B US Highway 30, Hanna, WY 82327</t>
  </si>
  <si>
    <t>El Cabo Wind</t>
  </si>
  <si>
    <t>24314 HWY 60, Encino, NM 88321</t>
  </si>
  <si>
    <t>Elkhorn Valley Wind</t>
  </si>
  <si>
    <t>53777 OR Highway 237, Union, OR 97883</t>
  </si>
  <si>
    <t>Eltopia Branch Canal 4.6 Hydro</t>
  </si>
  <si>
    <t>2481 Hooper Road, Pasco, WA 99301</t>
  </si>
  <si>
    <t>Encogen Generating Station</t>
  </si>
  <si>
    <t>915 Cornwall Ave, Bellingham, WA 98225</t>
  </si>
  <si>
    <t>Energía Sierra Juárez Wind (MEX)</t>
  </si>
  <si>
    <t>Mexico</t>
  </si>
  <si>
    <t>Energía Sierra Juárez Wind 2 (MEX)</t>
  </si>
  <si>
    <t>Escalante Solar I, LLC</t>
  </si>
  <si>
    <t>7100 North 1400 West, Milford, UT 54751</t>
  </si>
  <si>
    <t>Escalante Solar III, LLC</t>
  </si>
  <si>
    <t>5500 North Hwy 257, Milford, UT 84751</t>
  </si>
  <si>
    <t>Esquatzel [Hydro]</t>
  </si>
  <si>
    <t>Eurus Combine Hills II [Wind]</t>
  </si>
  <si>
    <t>84700 Whitewater  Reservoir Rd, Milton Freewater, OR 97862</t>
  </si>
  <si>
    <t>Evander Andrews Power Complex</t>
  </si>
  <si>
    <t>1862 NW Mashburn Road, Mountain Home, ID 83647</t>
  </si>
  <si>
    <t>Fall Creek - Klamath River [Hydro]</t>
  </si>
  <si>
    <t>Copco Rd, 18 Mi East of I5, Hornbrook, CA 96044</t>
  </si>
  <si>
    <t>Ferndale Generating Station</t>
  </si>
  <si>
    <t>5105 Lake Terrell Road, Ferndale, WA 98248</t>
  </si>
  <si>
    <t>Finley Buttes Landfill Gas</t>
  </si>
  <si>
    <t>Landfill Gas</t>
  </si>
  <si>
    <t>74265 Bombing Range Road, Boardman, OR 97818</t>
  </si>
  <si>
    <t>Fish Creek [Hydro]</t>
  </si>
  <si>
    <t>Highway 138, Idleyld Park, OR 97447</t>
  </si>
  <si>
    <t>Foote Creek I Wind</t>
  </si>
  <si>
    <t>180 EX272 N 2MI RTE 13, McFadden, WY 82084</t>
  </si>
  <si>
    <t>Foote Creek III [Wind]</t>
  </si>
  <si>
    <t>Foote Creek IV [Wind]</t>
  </si>
  <si>
    <t>Foothills Solar</t>
  </si>
  <si>
    <t>Ave 12E and 13th Street, Yuma, AZ 85367</t>
  </si>
  <si>
    <t>Fort Churchill Station</t>
  </si>
  <si>
    <t>1000 Sierra Way, Yerington, NV 89447</t>
  </si>
  <si>
    <t>Fossil Gulch</t>
  </si>
  <si>
    <t>Foster [Hydro]</t>
  </si>
  <si>
    <t>P.O. BOX 807, 2000 53rd Ave, Foster, OR 97345</t>
  </si>
  <si>
    <t>Four Corners Power Plant</t>
  </si>
  <si>
    <t>End of County Rd 6675, Fruitland, NM 87416</t>
  </si>
  <si>
    <t>FPL Energy Stateline II (Vansycle II) [Wind]</t>
  </si>
  <si>
    <t>82108 Gerking Flat Road, Athena, OR 97813</t>
  </si>
  <si>
    <t>FPL Energy Vansycle (Stateline 1&amp;2) [Wind]</t>
  </si>
  <si>
    <t>356 Touchet Gardena Road, Touchet, OR 97835</t>
  </si>
  <si>
    <t>FPL Energy Vansycle LLC (WA)</t>
  </si>
  <si>
    <t>Frank Tracy Station</t>
  </si>
  <si>
    <t>191 Wunotoo road, Sparks, NV 89434</t>
  </si>
  <si>
    <t>Frederickson Power LP</t>
  </si>
  <si>
    <t>18610-50th Avenue East, Tacoma, WA 98446</t>
  </si>
  <si>
    <t>Frederickson PSE</t>
  </si>
  <si>
    <t>4714 192nd St East, Tacoma, WA 98446</t>
  </si>
  <si>
    <t>Fredonia Generating Station</t>
  </si>
  <si>
    <t>13085 Ball Road, Mt Vernon, WA 98233</t>
  </si>
  <si>
    <t>G.M. Shrum Hydroelectric Generation Facility (CAN)</t>
  </si>
  <si>
    <t>Gadsby</t>
  </si>
  <si>
    <t>1407 West North Temple Rear, Salt Lake City, UT 84104</t>
  </si>
  <si>
    <t>Gala Solar (Solar Star Oregan II)</t>
  </si>
  <si>
    <t>12515 SW Millican Road, Prineville, OR 97754</t>
  </si>
  <si>
    <t>Galena 2 Geothermal</t>
  </si>
  <si>
    <t>20590 Wedge Parkway, Reno, NV 89511</t>
  </si>
  <si>
    <t>Galena 3 Geothermal</t>
  </si>
  <si>
    <t>1010 Power Plant Drive, Reno, NV 89521</t>
  </si>
  <si>
    <t>Georgia-Pacific Wauna Mill</t>
  </si>
  <si>
    <t>92326 Taylorville Road, Clatskanie, OR 97016</t>
  </si>
  <si>
    <t>Gila Bend Hybrid [Solar]</t>
  </si>
  <si>
    <t>32700 W Powerline Rd, Gila Bend, AZ 85337</t>
  </si>
  <si>
    <t>Gila River Power Station - Block 1</t>
  </si>
  <si>
    <t>1250 East Watermelon Street, Gila Bend, AZ 85337</t>
  </si>
  <si>
    <t>Gila River Power Station - Block 2</t>
  </si>
  <si>
    <t>Gila River Power Station - Block 3</t>
  </si>
  <si>
    <t>1250 East Watermelon Road, Gila Bend, AZ 85337</t>
  </si>
  <si>
    <t>Gila River Power Station - Block 4</t>
  </si>
  <si>
    <t>Glacier Wind (Naturener)</t>
  </si>
  <si>
    <t>1321 Hjartarson Road, Ethridge, MT 59435</t>
  </si>
  <si>
    <t>Glen Canyon Dam</t>
  </si>
  <si>
    <t>N/A, Page, AZ 86040</t>
  </si>
  <si>
    <t>Glenrock I [Wind]</t>
  </si>
  <si>
    <t>1028 - 55 Ranch Road, Glenrock, WY 82637</t>
  </si>
  <si>
    <t>Glenrock III [Wind]</t>
  </si>
  <si>
    <t>Golden Hills [Wind]</t>
  </si>
  <si>
    <t>Goldendale Generating Station</t>
  </si>
  <si>
    <t>600 Industrial Way, Goldendale, WA 98620</t>
  </si>
  <si>
    <t>Goodnoe Hills [Wind]</t>
  </si>
  <si>
    <t>1332 Hoctor Road, Goldendale, WA 98620</t>
  </si>
  <si>
    <t>Gorge Dam</t>
  </si>
  <si>
    <t>Goshen Phase II [Wind]</t>
  </si>
  <si>
    <t>444 Bone Road, Idaho Falls, ID 83427</t>
  </si>
  <si>
    <t>Grace [Hydro]</t>
  </si>
  <si>
    <t>822 Grace Power Plant Road, Grace, ID 83241</t>
  </si>
  <si>
    <t>Grady Wind</t>
  </si>
  <si>
    <t>410 SR 19, Clovis, NM 88101</t>
  </si>
  <si>
    <t>Grand Coulee [Hydro]</t>
  </si>
  <si>
    <t>n/a, Grand Coulee, WA 99133</t>
  </si>
  <si>
    <t>Grand View PV Solar Two</t>
  </si>
  <si>
    <t>325 S Frederick Road, Grand View, ID 83624</t>
  </si>
  <si>
    <t>Granite [Hydro]</t>
  </si>
  <si>
    <t>4101 Big Cottonwood Canyon Rd, Salt lake City, UT 84121</t>
  </si>
  <si>
    <t>Grays Harbor Energy</t>
  </si>
  <si>
    <t>401 Keys Road, Elma, WA 98541</t>
  </si>
  <si>
    <t>Great Northern (McKinstry)</t>
  </si>
  <si>
    <t>Green Peter [Hydro]</t>
  </si>
  <si>
    <t>Route 20, Foster, OR 97345</t>
  </si>
  <si>
    <t>Green Springs [Hydro]</t>
  </si>
  <si>
    <t>n/a, Columbia Falls, OR 97520</t>
  </si>
  <si>
    <t>Griffith Energy</t>
  </si>
  <si>
    <t>3375 West Navajo Drive, Golden Valley, AZ 86413</t>
  </si>
  <si>
    <t>Gunlock [Hydro]</t>
  </si>
  <si>
    <t>H. Wilson Sundt Generating Station (fka Irvington Generating Station)</t>
  </si>
  <si>
    <t>3950 E Irvington Road, Tucson, AZ 85714</t>
  </si>
  <si>
    <t>Halkirk I Wind (CAN)</t>
  </si>
  <si>
    <t>Hammett Hill Windfarm</t>
  </si>
  <si>
    <t>Harquahala Generating Project</t>
  </si>
  <si>
    <t>2530 North 491 Ave, Tonopah, AZ 85354</t>
  </si>
  <si>
    <t>Harry Allen Solar</t>
  </si>
  <si>
    <t>10500 US Hwy 93, Apex, NV 98191</t>
  </si>
  <si>
    <t>Harry Allen Station</t>
  </si>
  <si>
    <t>14601 North Las Vegas Blvd, Las Vegas, NV 89124</t>
  </si>
  <si>
    <t>Harvest Wind</t>
  </si>
  <si>
    <t>1135 Dot Rd, Roosevelt, WA 99356</t>
  </si>
  <si>
    <t>Hay Canyon Wind</t>
  </si>
  <si>
    <t>98100 Baseline Lane, Wasco, OR 97065</t>
  </si>
  <si>
    <t>Headgate Rock Dam</t>
  </si>
  <si>
    <t>11850 Headgate Rock Dam Rd., Parker, AZ 85344</t>
  </si>
  <si>
    <t>Hells Canyon [Hydro]</t>
  </si>
  <si>
    <t>22 Miles N of OR Highway 86, Oxbow, OR 97840</t>
  </si>
  <si>
    <t>Hermiston</t>
  </si>
  <si>
    <t>78145 Westland Road, Hermiston, OR 97838</t>
  </si>
  <si>
    <t>Hermiston Power</t>
  </si>
  <si>
    <t>78910 Simplot Road, Hermiston, OR 97838</t>
  </si>
  <si>
    <t>Higgins Generating Station</t>
  </si>
  <si>
    <t>1275 E Primm Blvd., Primm, NV 89019</t>
  </si>
  <si>
    <t>High Lonesome Mesa [Wind]</t>
  </si>
  <si>
    <t>Hwy  42, Willard, NM 87063</t>
  </si>
  <si>
    <t>High Mesa</t>
  </si>
  <si>
    <t>High Plains [Wind]</t>
  </si>
  <si>
    <t>700 Highway 13, Rock River, WY 82083</t>
  </si>
  <si>
    <t>Hills Creek [Hydro]</t>
  </si>
  <si>
    <t>Rigdon Road, Oakridge, OR 97463</t>
  </si>
  <si>
    <t>Holter Dam</t>
  </si>
  <si>
    <t>1390 Holter Dam Road, Wolf Creek, MT 59648</t>
  </si>
  <si>
    <t>Hood Street Reservoir Project [Hydro]</t>
  </si>
  <si>
    <t>Hoover Dam</t>
  </si>
  <si>
    <t>N/A, Boulder City, NV 89006</t>
  </si>
  <si>
    <t>Hopkins Ridge Wind</t>
  </si>
  <si>
    <t>431 Gwinn Road, Dayton, WA 99328</t>
  </si>
  <si>
    <t>Horn Rapids Solar, Storage and Training</t>
  </si>
  <si>
    <t>Horse Butte Wind</t>
  </si>
  <si>
    <t>2801 East 14th North, Iona, ID 83427</t>
  </si>
  <si>
    <t>Horse Mesa HM4 [Hydro]</t>
  </si>
  <si>
    <t>20909 E. Apache Trail, Apache Junction, AZ 85119</t>
  </si>
  <si>
    <t>Horseshoe Bend Wind Park</t>
  </si>
  <si>
    <t>316 McIver Road, Great Falls, MT 59404</t>
  </si>
  <si>
    <t>Hungry Horse [Hydro]</t>
  </si>
  <si>
    <t>n/a, Columbia Falls, MT 59919</t>
  </si>
  <si>
    <t>Hunter</t>
  </si>
  <si>
    <t>UT Hwy 10, S. of Castle Dale, Castle Dale, UT 84513</t>
  </si>
  <si>
    <t>Hunter [Solar]</t>
  </si>
  <si>
    <t>725 N. 3000 East, Clawson, UT 84516</t>
  </si>
  <si>
    <t>Huntington</t>
  </si>
  <si>
    <t>Hwy 31, 10 mi W Huntington, Huntington, UT 84528</t>
  </si>
  <si>
    <t>Hyder Hybrid [Solar]</t>
  </si>
  <si>
    <t>75100 E County 14 1/2 St, Hyder, AZ 85333</t>
  </si>
  <si>
    <t>Hyder II Hybrid [Solar]</t>
  </si>
  <si>
    <t>Ice Harbor [Hydro]</t>
  </si>
  <si>
    <t>2763 Monument Drive, Burbank, WA 99323</t>
  </si>
  <si>
    <t>ID Solar 1</t>
  </si>
  <si>
    <t>18106 South Cloverdale Road, Kuna, ID 83634</t>
  </si>
  <si>
    <t>Idaho Falls Gem State Project [Hydro]</t>
  </si>
  <si>
    <t>8635 S. 35th West, Idaho Falls, ID 83402</t>
  </si>
  <si>
    <t>Intermountain Power Project (IPP)</t>
  </si>
  <si>
    <t>850 Brush Wellman Rd., Delta, UT 84624</t>
  </si>
  <si>
    <t>Iron Gate - Klamath River [Hydro]</t>
  </si>
  <si>
    <t>Copco Rd, 9 Mi East of I5, Hornbrook, CA 96044</t>
  </si>
  <si>
    <t>Iron Springs Solar, LLC</t>
  </si>
  <si>
    <t>2431 North 4500 West, Cedar City, UT 84720</t>
  </si>
  <si>
    <t>Jett Creek Windfarm (Burnt River)</t>
  </si>
  <si>
    <t>Jicarilla Solar 2</t>
  </si>
  <si>
    <t>New Mexico</t>
  </si>
  <si>
    <t>Jim Bridger Total Plant</t>
  </si>
  <si>
    <t>35 Miles East of Rock Springs, Point of Rocks, WY 82942</t>
  </si>
  <si>
    <t>Jim Ford Creek Hydro</t>
  </si>
  <si>
    <t>John C Boyle - Klamath River [Hydro]</t>
  </si>
  <si>
    <t>26020 Highway 66, Keno, OR 97627</t>
  </si>
  <si>
    <t>John Day [Hydro]</t>
  </si>
  <si>
    <t>HWY 84 exit, Rufus, OR 97050</t>
  </si>
  <si>
    <t>John Day Creek Hydro (Idaho County Light &amp; Power)</t>
  </si>
  <si>
    <t>Judith Gap Wind</t>
  </si>
  <si>
    <t>1030 US Highway 191 N, Harlowton, MT 59036</t>
  </si>
  <si>
    <t>Juniper Canyon Wind</t>
  </si>
  <si>
    <t>1051 East Rd, Bickleton, WA 99322</t>
  </si>
  <si>
    <t>Kerr [Hydro]</t>
  </si>
  <si>
    <t>7000 Kerr Dam Road, Polson, MT 59860</t>
  </si>
  <si>
    <t>Kettle Butte Dairy Biofactory [Digester Gas]</t>
  </si>
  <si>
    <t>Digester Gas</t>
  </si>
  <si>
    <t>20 N 2100 E, Roberts, ID 83444</t>
  </si>
  <si>
    <t>Kettle Falls Woodwaste Plant</t>
  </si>
  <si>
    <t>1151 Hyw. 395 N., Kettle Falls, WA 99141</t>
  </si>
  <si>
    <t>Kings Beach</t>
  </si>
  <si>
    <t>N. End of Deer St., Kings Beach, CA 96143</t>
  </si>
  <si>
    <t>Kittitas Valley Wind (Sagebrush)</t>
  </si>
  <si>
    <t>3701 Hayward Rd, Ellensburg, WA 98922</t>
  </si>
  <si>
    <t>Klamath Expansion Project</t>
  </si>
  <si>
    <t>4940 Hwy 97 South, Klamath Falls, OR 97603</t>
  </si>
  <si>
    <t>Klamath Falls Cogen</t>
  </si>
  <si>
    <t>Klamath Falls Peakers</t>
  </si>
  <si>
    <t>Klondike Wind I</t>
  </si>
  <si>
    <t>98536 Klondike Lane, Wasco, OR 97065</t>
  </si>
  <si>
    <t>Klondike Wind II</t>
  </si>
  <si>
    <t>98435 Klondike Lane, Wasco, OR 97065</t>
  </si>
  <si>
    <t>Klondike Wind III</t>
  </si>
  <si>
    <t>99436 Klondike Lane, Wasco, OR 97065</t>
  </si>
  <si>
    <t>Klondike Wind IIIA</t>
  </si>
  <si>
    <t>Koma Kulshan Associates</t>
  </si>
  <si>
    <t>Kootenay Canal Hydroelectric Generation Facility (CAN)</t>
  </si>
  <si>
    <t>Kyrene Generating Station</t>
  </si>
  <si>
    <t>7005 S Kyrene Rd., Tempe, AZ 85283</t>
  </si>
  <si>
    <t>La Joya Wind</t>
  </si>
  <si>
    <t>409 Eshleman Road, Encino, NM 88321</t>
  </si>
  <si>
    <t>La Luz Generating Station</t>
  </si>
  <si>
    <t>225 Harrison Rd., Belen, NM 87003</t>
  </si>
  <si>
    <t>LaGrande</t>
  </si>
  <si>
    <t>Lake Chelan Hydro</t>
  </si>
  <si>
    <t>Chelan Hydro, Wenatchee, WA 98801</t>
  </si>
  <si>
    <t>Lake Side</t>
  </si>
  <si>
    <t>1825 North Pioneer Lane, Vineyard, UT 84058</t>
  </si>
  <si>
    <t>Langley Gulch Power Plant</t>
  </si>
  <si>
    <t>Interstate 84 and Highway 30, New Plymouth, ID 83655</t>
  </si>
  <si>
    <t>Las Vegas Generating Station</t>
  </si>
  <si>
    <t>1701 E Alexander RD, North Las Vegas, NV 89030</t>
  </si>
  <si>
    <t>Last Chance [Hydro]</t>
  </si>
  <si>
    <t>Last Chance Lane, Grace, ID 83241</t>
  </si>
  <si>
    <t>Leaning Juniper [Wind]</t>
  </si>
  <si>
    <t>72459 Rattlesnake Rd., Arlington, OR 97812</t>
  </si>
  <si>
    <t>Leaning Juniper II [Wind]</t>
  </si>
  <si>
    <t>72766 Rattlesnake Road, Arlington, OR 97812</t>
  </si>
  <si>
    <t>Lemolo 1 [Hydro]</t>
  </si>
  <si>
    <t>Lemolo Plant Road, Idleyld Park, OR 97447</t>
  </si>
  <si>
    <t>Lemolo 2 [Hydro]</t>
  </si>
  <si>
    <t>Nfd 34 Road, Toketee Falls, OR 97447</t>
  </si>
  <si>
    <t>Libby (USACE) [Hydro]</t>
  </si>
  <si>
    <t>17115 Highway No. 37, Libby, MT 59923</t>
  </si>
  <si>
    <t>Lilliwaup Falls Generating</t>
  </si>
  <si>
    <t>Limon Wind I</t>
  </si>
  <si>
    <t>22085 County Road 3P, Limon, CO 80828</t>
  </si>
  <si>
    <t>Limon Wind II</t>
  </si>
  <si>
    <t>Limon Wind III</t>
  </si>
  <si>
    <t>21910 County Road 3P, Limon, CO 80858</t>
  </si>
  <si>
    <t>Linden Wind (aka Linden Ranch Wind)</t>
  </si>
  <si>
    <t>49 Carpool Court, Goldendale, WA 98620</t>
  </si>
  <si>
    <t>Little Falls [Hydro]</t>
  </si>
  <si>
    <t>49557 Little Falls Rd E, Ford, WA 99013</t>
  </si>
  <si>
    <t>Little Goose [Hydro]</t>
  </si>
  <si>
    <t>1001 Little Goose Dam Road, Dayton, WA 99328</t>
  </si>
  <si>
    <t>Logan Wind</t>
  </si>
  <si>
    <t>9500 County Road 78, Peetz, CO 80747</t>
  </si>
  <si>
    <t>Lois &amp; Powell Lakes Dams (CAN)</t>
  </si>
  <si>
    <t>Long Lake [Hydro]</t>
  </si>
  <si>
    <t>53200 Long Lake Road E., Ford, WA 99013</t>
  </si>
  <si>
    <t>Longview Washington Pulp &amp; Paper Mill</t>
  </si>
  <si>
    <t>300 Fibre Way, Longview, WA 98632</t>
  </si>
  <si>
    <t>Lookout Point [Hydro]</t>
  </si>
  <si>
    <t>40386 West Boundary Road, Lowell, OR 97452</t>
  </si>
  <si>
    <t>Lordsburg Generating Station</t>
  </si>
  <si>
    <t>2 Power Plant Road, Lordsburg, NM 88045</t>
  </si>
  <si>
    <t>Lost Creek [Hydro]</t>
  </si>
  <si>
    <t>100 Cole M. Rivers Drive, Trail, OR 97541</t>
  </si>
  <si>
    <t>Lower Baker [Hydro]</t>
  </si>
  <si>
    <t>46110 E Main St, Concrete, WA 98237</t>
  </si>
  <si>
    <t>Lower Granite [Hydro]</t>
  </si>
  <si>
    <t>885 Almota Ferry Road, Pomeroy, WA 99347</t>
  </si>
  <si>
    <t>Lower Monumental [Hydro]</t>
  </si>
  <si>
    <t>5520 Devils Canyon Road, Kahlotus, WA 99335</t>
  </si>
  <si>
    <t>Lower Snake River Wind</t>
  </si>
  <si>
    <t>39 Falling Springs Rd, Pomeroy, WA 99347</t>
  </si>
  <si>
    <t>LRI LFGTE Facility</t>
  </si>
  <si>
    <t>Lucky Peak Power Plant Project [Hydro]</t>
  </si>
  <si>
    <t>9731 E Highway 21, Boise, ID 83716</t>
  </si>
  <si>
    <t>Luke Solar</t>
  </si>
  <si>
    <t>6476 N. Ammo Rd., Glendale, AZ 85309</t>
  </si>
  <si>
    <t>Luna Energy Facility</t>
  </si>
  <si>
    <t>1895 Arrowhead Dr., NW, Deming, NM 88030</t>
  </si>
  <si>
    <t>Lund Hill [Solar]</t>
  </si>
  <si>
    <t>Luning Solar</t>
  </si>
  <si>
    <t>Mile Marker 2.5, Luning, NV 89420</t>
  </si>
  <si>
    <t>Magnesium Corp. of America</t>
  </si>
  <si>
    <t>12819 N. Skull Valley Road, Rowley, UT 84029</t>
  </si>
  <si>
    <t>Magnolia Power Project</t>
  </si>
  <si>
    <t>110 West Magnolia Boulevard, Burbank, CA 91502</t>
  </si>
  <si>
    <t>Main Canal Headworks Hydro</t>
  </si>
  <si>
    <t>Below east end Dry Falls Dam, Coulee City, WA 99115</t>
  </si>
  <si>
    <t>Mainline Windfarm</t>
  </si>
  <si>
    <t>Marengo Wind I</t>
  </si>
  <si>
    <t>336 McGee Rd, Dayton, WA 99328</t>
  </si>
  <si>
    <t>Marengo Wind II</t>
  </si>
  <si>
    <t>Mason County PUD 3-Johns Pr Bldg D Solar Project</t>
  </si>
  <si>
    <t>solar</t>
  </si>
  <si>
    <t>MCAS Yuma Microgrid MCGX02</t>
  </si>
  <si>
    <t>McFadden Ridge [Wind]</t>
  </si>
  <si>
    <t>700 Wyoming Highway 13, Rock River, WY 82637</t>
  </si>
  <si>
    <t>McGinness Hills 3 Geothermal</t>
  </si>
  <si>
    <t>1350 Grass Valley Road, Austin, NV 89310</t>
  </si>
  <si>
    <t>McKinley Paper - Washington Mill</t>
  </si>
  <si>
    <t>McNary [Hydro]</t>
  </si>
  <si>
    <t>82790 Devore Road, Umatilla, OR 97782</t>
  </si>
  <si>
    <t>McNary Fishway Hydro</t>
  </si>
  <si>
    <t>McNary Federal Dam, Plymouth, WA 99346</t>
  </si>
  <si>
    <t>Meadow Creek Project Company (Five Pine &amp; North Point) [Wind]</t>
  </si>
  <si>
    <t>2244 North 115th E, Idaho Falls, ID 83401</t>
  </si>
  <si>
    <t>Meikle Wind (CAN)</t>
  </si>
  <si>
    <t>Merwin [Hydro]</t>
  </si>
  <si>
    <t>300 Merwin Village Road, Ariel, WA 98603</t>
  </si>
  <si>
    <t>Mesquite Generating Station - Block 1</t>
  </si>
  <si>
    <t>37625 W. Elliot Rd, Arlington, AZ 85322</t>
  </si>
  <si>
    <t>Mesquite Generating Station - Block 2</t>
  </si>
  <si>
    <t>Mesquite Solar 1</t>
  </si>
  <si>
    <t>39903 W. Elliot Road, Tonopah, AZ 85354</t>
  </si>
  <si>
    <t>Mesquite Solar 2</t>
  </si>
  <si>
    <t>Meyers Falls</t>
  </si>
  <si>
    <t>Mica Hydroelectric Generation Facility (CAN)</t>
  </si>
  <si>
    <t>Mid-C Hydro - Priest Rapids &amp; Wanapum Dams (Grant County PUD)</t>
  </si>
  <si>
    <t>29086 Highway 243 South, Mattawa, WA 99349</t>
  </si>
  <si>
    <t>Mid-C Hydro - Rock Island (Chelan County PUD)</t>
  </si>
  <si>
    <t>Rock Island Dam, Wenatchee, WA 98801</t>
  </si>
  <si>
    <t>Mid-C Hydro - Rocky Reach (Chelan County PUD)</t>
  </si>
  <si>
    <t>Rocky Reach Dam, Wenatchee, WA 98801</t>
  </si>
  <si>
    <t>Mid-C Hydro - Wells (Douglas County PUD)</t>
  </si>
  <si>
    <t>28905 Highway 97, Pateros, WA 98846</t>
  </si>
  <si>
    <t>Middle Fork Hydro</t>
  </si>
  <si>
    <t>5000 Mosquito Ridge Rd., Foresthill, CA 95631</t>
  </si>
  <si>
    <t>Milford I Solar</t>
  </si>
  <si>
    <t>Milford I Wind</t>
  </si>
  <si>
    <t>2390 East First Wind Rd, Milford, UT 84751</t>
  </si>
  <si>
    <t>Milford II Solar</t>
  </si>
  <si>
    <t>1075 S Grainmill Rd, Milford, UT 84751</t>
  </si>
  <si>
    <t>Milford II Wind</t>
  </si>
  <si>
    <t>2390 East First Wind Road, Milford, UT 84751</t>
  </si>
  <si>
    <t>Mill Creek Hydro</t>
  </si>
  <si>
    <t>Millican Solar Energy</t>
  </si>
  <si>
    <t>6140 North 2200 West, Milford, UT 84751</t>
  </si>
  <si>
    <t>Milner Dam Wind Park LLC</t>
  </si>
  <si>
    <t>Minidoka [Hydro]</t>
  </si>
  <si>
    <t>n/a, Rupert, ID 83350</t>
  </si>
  <si>
    <t>Mint Farm Generation Station</t>
  </si>
  <si>
    <t>1200 Prudential Blvd, Longview, WA 98632</t>
  </si>
  <si>
    <t>Moapa Southern Paiute Solar</t>
  </si>
  <si>
    <t>1 Lincoln Street, Moapa, NV 89025</t>
  </si>
  <si>
    <t>Mohave County Wind</t>
  </si>
  <si>
    <t>20606 US 93, Willow Beach, AZ 86445</t>
  </si>
  <si>
    <t>Monroe Street HED [Hydro]</t>
  </si>
  <si>
    <t>311 N. Post Street, Spokane, WA 99201</t>
  </si>
  <si>
    <t>Montague Wind</t>
  </si>
  <si>
    <t>70935 Weatherford Rd, Arlington, OR 97812</t>
  </si>
  <si>
    <t>Moose Lake Wind (CAN)</t>
  </si>
  <si>
    <t>Morgan Solar Center</t>
  </si>
  <si>
    <t>Mormon Flat [Hydro]</t>
  </si>
  <si>
    <t>29600 E. Apache Trail, Apache Junction, AZ 85119</t>
  </si>
  <si>
    <t>Mossyrock</t>
  </si>
  <si>
    <t>Mt. Home Solar 1, LLC</t>
  </si>
  <si>
    <t>Murphy Flat Solar</t>
  </si>
  <si>
    <t>Warrick Rd, Murphy, ID 83650</t>
  </si>
  <si>
    <t>Naughton</t>
  </si>
  <si>
    <t>Hwy 189, 7 miles SW Kemmerer, Kemmerer, WY 83101</t>
  </si>
  <si>
    <t>Neal Hot Springs Geothermal</t>
  </si>
  <si>
    <t>2801 Bully Creek Road, Vale, OR 97918</t>
  </si>
  <si>
    <t>Nebo Power Station</t>
  </si>
  <si>
    <t>State Road 115 &amp; Bamberger Rd, Payson, UT 84651</t>
  </si>
  <si>
    <t>New Mexico Wind Energy Center</t>
  </si>
  <si>
    <t>1561 State Highway 252, House, NM 88121</t>
  </si>
  <si>
    <t>Newhalem</t>
  </si>
  <si>
    <t>Nine Canyon Wind</t>
  </si>
  <si>
    <t>92308 S. Nine Canyon Road, Kennewick, WA 99336</t>
  </si>
  <si>
    <t>Nine Mile HED [Hydro]</t>
  </si>
  <si>
    <t>W. 9602 Old Charles Road, Nine Mile, WA 99026</t>
  </si>
  <si>
    <t>Nippon Dynawave Packaging Longview WA</t>
  </si>
  <si>
    <t>3401 Industrial Way, Longview, WA 98632</t>
  </si>
  <si>
    <t>Nisqually River Project (Alder &amp; LaGrande Dams)</t>
  </si>
  <si>
    <t>46502 Mountain Highway East, La Grande, WA 98348</t>
  </si>
  <si>
    <t>Nooksack Hydro</t>
  </si>
  <si>
    <t>North Loop Generating Station</t>
  </si>
  <si>
    <t>North Valmy Station</t>
  </si>
  <si>
    <t>I 80 Stonehouse Exit, Valmy, NV 89438</t>
  </si>
  <si>
    <t>Northeast (WA)</t>
  </si>
  <si>
    <t>Northern Colorado Wind I</t>
  </si>
  <si>
    <t>Northern Colorado Wind II</t>
  </si>
  <si>
    <t>Noxon Rapids [Hydro]</t>
  </si>
  <si>
    <t>84 Avista Power Road, Noxon, MT 59853</t>
  </si>
  <si>
    <t>Ocotillo</t>
  </si>
  <si>
    <t>1500 East University, Tempe, AZ 85281</t>
  </si>
  <si>
    <t>Old Lahontan Hydro</t>
  </si>
  <si>
    <t>Lahontan Dam, Fallon, NV 89406</t>
  </si>
  <si>
    <t>Oneida [Hydro]</t>
  </si>
  <si>
    <t>Oneida Narrows Road, Riverdale, ID 83263</t>
  </si>
  <si>
    <t>Ontario Solar Center</t>
  </si>
  <si>
    <t>Orchard (Yakima-Tieton Irrigation District) [Hydro]</t>
  </si>
  <si>
    <t>Orchard Ranch Solar</t>
  </si>
  <si>
    <t>E. Orchard Ranch Ln, Orchard, ID 83650</t>
  </si>
  <si>
    <t>Oxbow (Oregon) [Hydro]</t>
  </si>
  <si>
    <t>OR Highway 86 at the Snake R., Oxbow, OR 97840</t>
  </si>
  <si>
    <t>Pachwáywit Fields [Solar]</t>
  </si>
  <si>
    <t>Packwood [Hydro]</t>
  </si>
  <si>
    <t>179 Powerhouse Road, Packwood, WA 98361</t>
  </si>
  <si>
    <t>Palisades</t>
  </si>
  <si>
    <t>Unknown</t>
  </si>
  <si>
    <t>MI</t>
  </si>
  <si>
    <t>Palisades [Hydro]</t>
  </si>
  <si>
    <t>n/a, Palisades, ID 83428</t>
  </si>
  <si>
    <t>Palo Verde Nuclear</t>
  </si>
  <si>
    <t>Wintersburg Road, Wintersburg, AZ 85036</t>
  </si>
  <si>
    <t>Paloma Solar Hybrid</t>
  </si>
  <si>
    <t>46700 S Old US 80, Gila Bend, AZ 85337</t>
  </si>
  <si>
    <t>Palouse Wind</t>
  </si>
  <si>
    <t>1171 Baird Road, Oakesdale, WA 99170</t>
  </si>
  <si>
    <t>Panorama Wind</t>
  </si>
  <si>
    <t>Paris Creek Hydro</t>
  </si>
  <si>
    <t>Parker-Davis Project [Hydro]</t>
  </si>
  <si>
    <t>n/a, Parker, CA 92267</t>
  </si>
  <si>
    <t>Patua Geothermal</t>
  </si>
  <si>
    <t>17388 Patua Road, Hazen, NV 89408</t>
  </si>
  <si>
    <t>Patua Solar</t>
  </si>
  <si>
    <t>Pavant Solar II LLC</t>
  </si>
  <si>
    <t>1330 West 8900 North Street, Fillmore, UT 84631</t>
  </si>
  <si>
    <t>Payne's Ferry</t>
  </si>
  <si>
    <t>Peace Canyon Hydroelectric Generation Facility (CAN)</t>
  </si>
  <si>
    <t>Pebble Springs [Wind]</t>
  </si>
  <si>
    <t>74623 Rhea Road, Wasco, OR 97812</t>
  </si>
  <si>
    <t>Peetz Table Wind</t>
  </si>
  <si>
    <t>9500 County Rd. 78, Peetz, CO 80747</t>
  </si>
  <si>
    <t>Pelton Round Butte [Hydro]</t>
  </si>
  <si>
    <t>4133 NW Pelton Dam Rd, Madras, OR 97741</t>
  </si>
  <si>
    <t>Pennask Wind (CAN)</t>
  </si>
  <si>
    <t>Perrin Ranch Wind</t>
  </si>
  <si>
    <t>8410  Espee Road, Williams, AZ 86046</t>
  </si>
  <si>
    <t>Phillips Ranch</t>
  </si>
  <si>
    <t>Pilgrim Stage Wind Park</t>
  </si>
  <si>
    <t>Pioneer [Hydro]</t>
  </si>
  <si>
    <t>1218 12th Street, Ogden, UT 84404</t>
  </si>
  <si>
    <t>Pleasant Valley Wind</t>
  </si>
  <si>
    <t>3287 Divide Rd, Evanston, WY 82930</t>
  </si>
  <si>
    <t>Plummer Cogen</t>
  </si>
  <si>
    <t>Port Westward 1</t>
  </si>
  <si>
    <t>81566 Kallunki Rd, Clatskanie, OR 97016</t>
  </si>
  <si>
    <t>Port Westward 2</t>
  </si>
  <si>
    <t>Post Falls Hydro</t>
  </si>
  <si>
    <t>1091 W 4th Ave., Post Falls, ID 83854</t>
  </si>
  <si>
    <t>Potholes East Canal 66.0 Hydro</t>
  </si>
  <si>
    <t>9440 Sagemoor Road, Pasco, WA 99301</t>
  </si>
  <si>
    <t>Potholes East Canal Headworks Powerplant [Hydro]</t>
  </si>
  <si>
    <t>SR 262, Moses Lake, WA 98837</t>
  </si>
  <si>
    <t>Powell Lake Dam (CAN)</t>
  </si>
  <si>
    <t>BC</t>
  </si>
  <si>
    <t>Powell River Generation (Catalyst Paper) (CAN)</t>
  </si>
  <si>
    <t>Power County Wind Park North</t>
  </si>
  <si>
    <t>Garden Road, American Falls, ID 83211</t>
  </si>
  <si>
    <t>Power County Wind Park South</t>
  </si>
  <si>
    <t>Prescott Airport [Solar]</t>
  </si>
  <si>
    <t>Melville Road, Prescott, AZ 86301</t>
  </si>
  <si>
    <t>Prescott Solar</t>
  </si>
  <si>
    <t>10100 North Sam Steiger Trail, Prescott, AZ 86301</t>
  </si>
  <si>
    <t>Prineville Solar Energy</t>
  </si>
  <si>
    <t>TBD, Prineville, OR 97754</t>
  </si>
  <si>
    <t>Prospect 1 [Hydro]</t>
  </si>
  <si>
    <t>111 Mill Creek Drive, Prospect, OR 97536</t>
  </si>
  <si>
    <t>Prospect 2 [Hydro]</t>
  </si>
  <si>
    <t>Prospect 3 [Hydro]</t>
  </si>
  <si>
    <t>Roque River National Forrest, Prospect, OR 97536</t>
  </si>
  <si>
    <t>Prospect 4 [Hydro]</t>
  </si>
  <si>
    <t>Prospector Windfarm (Burnt River)</t>
  </si>
  <si>
    <t>Pryor Mountain [Wind]</t>
  </si>
  <si>
    <t>427 S. Railbed Road, Bridger, MT 59014</t>
  </si>
  <si>
    <t>Quality Wind (CAN)</t>
  </si>
  <si>
    <t>Quincy Chute [Hydro]</t>
  </si>
  <si>
    <t>White Trail Road, Quincy, WA 98848</t>
  </si>
  <si>
    <t>Raft River Geothermal - GE 1</t>
  </si>
  <si>
    <t>2960 South 2100 East, Malta, ID 83342</t>
  </si>
  <si>
    <t>Rathdrum Combustion Turbine Project</t>
  </si>
  <si>
    <t>Rathdrum Power, LLC (Lancaster)</t>
  </si>
  <si>
    <t>Rattlesnake Flat Wind</t>
  </si>
  <si>
    <t>1473 E Phillips Road, Ritzville, WA 99169</t>
  </si>
  <si>
    <t>RE Ajo 1 [Solar]</t>
  </si>
  <si>
    <t>100 Pipeline Road, Ajo, AZ 85321</t>
  </si>
  <si>
    <t>RE Bagdad Solar I</t>
  </si>
  <si>
    <t>Terminus of Airport Road, Bagdad, AZ 86321</t>
  </si>
  <si>
    <t>RE Gillespie 1 [Solar]</t>
  </si>
  <si>
    <t>36400 South Old US Highway 80, Gila Bend, AZ 85337</t>
  </si>
  <si>
    <t>Red Cloud Wind</t>
  </si>
  <si>
    <t>829 University Rd., Corona, NM 88318</t>
  </si>
  <si>
    <t>Red Hawk Power Station CC Natural Gas</t>
  </si>
  <si>
    <t>11600 South 363 rd Ave., Arlington, AZ 85322</t>
  </si>
  <si>
    <t>Red Mesa Wind</t>
  </si>
  <si>
    <t>401 Red Mesa Road, Seboyeta, NM 87014</t>
  </si>
  <si>
    <t>Red Rock Solar</t>
  </si>
  <si>
    <t>25990 East Camino Adelante Roa, Red Rock, AZ 85145</t>
  </si>
  <si>
    <t>Reeves Generating Station</t>
  </si>
  <si>
    <t>4400 Paseo del Norte NE, Albuquerque, NM 87113</t>
  </si>
  <si>
    <t>Revelstoke Hydroelectric Generation Facility (CAN)</t>
  </si>
  <si>
    <t>Richard Burdette Power Plant [Geothermal]</t>
  </si>
  <si>
    <t>Rim Rock Wind (Naturener)</t>
  </si>
  <si>
    <t>669 Rim Road, Kevin, MT 59454</t>
  </si>
  <si>
    <t>Rio Bravo Generating Station</t>
  </si>
  <si>
    <t>725 Electric Ave, Albuquerque, NM 87105</t>
  </si>
  <si>
    <t>River Road Generating Plant (Clark County PUD)</t>
  </si>
  <si>
    <t>5201 N W Lower River Road, Vancouver, WA 98660</t>
  </si>
  <si>
    <t>Rock Creek Dairy (New Energy One) [Digester Gas]</t>
  </si>
  <si>
    <t>3467N 2200E, Filer, ID 83328</t>
  </si>
  <si>
    <t>Rockland Wind Farm</t>
  </si>
  <si>
    <t>Rocky Brook [Hydro]</t>
  </si>
  <si>
    <t>3020 Dosewallips road, Brinnon, WA 98320</t>
  </si>
  <si>
    <t>Rolling Hills [Wind]</t>
  </si>
  <si>
    <t>Roosevelt [Hydro]</t>
  </si>
  <si>
    <t>29221 N AZ Highway 188, #4, Roosevelt, AZ 85545</t>
  </si>
  <si>
    <t>Ross Dam</t>
  </si>
  <si>
    <t>Roza [Hydro]</t>
  </si>
  <si>
    <t>n/a, Yakima, WA 98901</t>
  </si>
  <si>
    <t>Russell D Smith</t>
  </si>
  <si>
    <t>Ryegrass Windfarm</t>
  </si>
  <si>
    <t>Saddle Mountain Solar I</t>
  </si>
  <si>
    <t>52500 W Baseline Road, Tonopah, AZ 85354</t>
  </si>
  <si>
    <t>Saguaro</t>
  </si>
  <si>
    <t>Mail Post 228, Red Rock, AZ 85245</t>
  </si>
  <si>
    <t>San Juan</t>
  </si>
  <si>
    <t>6800 County Road North, Waterflow, NM 87421</t>
  </si>
  <si>
    <t>Sand Cove [Hydro]</t>
  </si>
  <si>
    <t>Santan Generating Station</t>
  </si>
  <si>
    <t>1005 S. Val Vista Drive, Gilbert, AZ 85296</t>
  </si>
  <si>
    <t>Seneca Sustainability Energy [Biomass]</t>
  </si>
  <si>
    <t>29650 E Enid Road, Eugene, OR 97440</t>
  </si>
  <si>
    <t>Seven Mile Hill I [Wind]</t>
  </si>
  <si>
    <t>3 Miles NW of Medicine Bow, Medicine Bow, WY 82329</t>
  </si>
  <si>
    <t>Seven Mile Hill II [Wind]</t>
  </si>
  <si>
    <t>Seven Mile Hydroelectric Generation Facility (CAN)</t>
  </si>
  <si>
    <t>Sheep Creek Hydro</t>
  </si>
  <si>
    <t>Sheep Solar</t>
  </si>
  <si>
    <t>Shinish Creek Wind (CAN)</t>
  </si>
  <si>
    <t>Sierra Pacific Aberdeen</t>
  </si>
  <si>
    <t>Sigurd Solar</t>
  </si>
  <si>
    <t>1725 W. Substation Rd., Sigurd, UT 84657</t>
  </si>
  <si>
    <t>Silver State Solar - South</t>
  </si>
  <si>
    <t>E Primm Blvd, Primm Valley, NV 89019</t>
  </si>
  <si>
    <t>Silverhawk Station</t>
  </si>
  <si>
    <t>15111 Apex Power Parkway, North Las Vegas, NV 89124</t>
  </si>
  <si>
    <t>Silverton Solar</t>
  </si>
  <si>
    <t>Simcoe Solar</t>
  </si>
  <si>
    <t>16725 Simco Road, Mountain Home, ID 83647</t>
  </si>
  <si>
    <t>Skookumchuck</t>
  </si>
  <si>
    <t>Skookumchuck Wind</t>
  </si>
  <si>
    <t>16340 Vail Loop Rd SE, Rainier, WA 98576</t>
  </si>
  <si>
    <t>Slide Creek [Hydro]</t>
  </si>
  <si>
    <t>Nfd 010 Road, Idleyld Park, OR 97447</t>
  </si>
  <si>
    <t>Smith Falls Hydro</t>
  </si>
  <si>
    <t>22176 Westside Road, Bonners Ferry, ID 83853</t>
  </si>
  <si>
    <t>Snoqualmie [Hydro]</t>
  </si>
  <si>
    <t>37820 SE 69th St., Snoqualmie, WA 98065</t>
  </si>
  <si>
    <t>Snoqualmie 2</t>
  </si>
  <si>
    <t>Soda [Hydro]</t>
  </si>
  <si>
    <t>1579 Soda Power Plant Road, Soda Springs, ID 83276</t>
  </si>
  <si>
    <t>Soda Springs [Hydro]</t>
  </si>
  <si>
    <t>Nfd 011, Idleyld Park, OR 97447</t>
  </si>
  <si>
    <t>Solana [Solar]</t>
  </si>
  <si>
    <t>57750 S. Painted Rock Dam Road, Gila Bend, AZ 85337</t>
  </si>
  <si>
    <t>South Fork Tolt</t>
  </si>
  <si>
    <t>South Peak Wind</t>
  </si>
  <si>
    <t>South Point Energy Center</t>
  </si>
  <si>
    <t>3779 Courtwright Rd., Mohave Valley, AZ 86440</t>
  </si>
  <si>
    <t>Spanish Fork Wind Park 2 LLC</t>
  </si>
  <si>
    <t>2876 Gomex Rd, Spanish Fork, UT 84660</t>
  </si>
  <si>
    <t>Spokane County Digester (Wastewater Digester Gas)</t>
  </si>
  <si>
    <t>Spokane Waste to Energy</t>
  </si>
  <si>
    <t>Waste</t>
  </si>
  <si>
    <t>Spring Canyon [Wind]</t>
  </si>
  <si>
    <t>28191 CR 74, Peetz, CO 80747</t>
  </si>
  <si>
    <t>Spring Valley Wind</t>
  </si>
  <si>
    <t>1212 SR 893, Ely, NV 89301</t>
  </si>
  <si>
    <t>Springerville Generating Station</t>
  </si>
  <si>
    <t>County Road #4162, Springerville, AZ 85938</t>
  </si>
  <si>
    <t>Stairs [Hydro]</t>
  </si>
  <si>
    <t>E. Big Cottonwood Canyon Road, Salt Lake City, UT 84121</t>
  </si>
  <si>
    <t>Stampede [Hydro]</t>
  </si>
  <si>
    <t>n/a, Truckee, CA 96161</t>
  </si>
  <si>
    <t>Star Peak Geothermal</t>
  </si>
  <si>
    <t>Star Point [Wind]</t>
  </si>
  <si>
    <t>Steamboat Hills Geothermal</t>
  </si>
  <si>
    <t>20590 Wedge Parkway, Reno, NV 89521</t>
  </si>
  <si>
    <t>Steamboat II &amp; III [Geothermal]</t>
  </si>
  <si>
    <t>Steamboat II [Geothermal]</t>
  </si>
  <si>
    <t>1010 Power Plant Dr, Reno, NV 89521</t>
  </si>
  <si>
    <t>Steamboat III [Geothermal]</t>
  </si>
  <si>
    <t>Stewart Mountain [Hydro]</t>
  </si>
  <si>
    <t>P.O. Box 52025 PAB 221, Phoenix, AZ 85072</t>
  </si>
  <si>
    <t>Stillwater Wind</t>
  </si>
  <si>
    <t>2A Eder Road, Reed Point, MT 59069</t>
  </si>
  <si>
    <t>Stotz Southern Generation [Digester Gas]</t>
  </si>
  <si>
    <t>SulusSolar17</t>
  </si>
  <si>
    <t>Sumas Power Plant</t>
  </si>
  <si>
    <t>1340 Thompson Lane, Sumas, WA 98295</t>
  </si>
  <si>
    <t>Summer Falls Power Plant Hydro</t>
  </si>
  <si>
    <t>29313 Pinto Ridge Road NE, Coulee City, WA 99115</t>
  </si>
  <si>
    <t>Sun Peak Generating Station</t>
  </si>
  <si>
    <t>6360 Vegas Valley Drive, Las Vegas, NV 89142</t>
  </si>
  <si>
    <t>Sun Streams [Solar]</t>
  </si>
  <si>
    <t>36807 W Elliot Rd, Arlington, AZ 85322</t>
  </si>
  <si>
    <t>Sundance</t>
  </si>
  <si>
    <t>2060 Sundance Road, Casa Grande, AZ 85228</t>
  </si>
  <si>
    <t>Sunshine Valley Solar</t>
  </si>
  <si>
    <t>1520 S. Powerline Rd, Armagosa, NV 89020</t>
  </si>
  <si>
    <t>Swauk Wind LLC</t>
  </si>
  <si>
    <t>Swift No. 1 [Hydro]</t>
  </si>
  <si>
    <t>Rd 91013 at Swift Creek Res., Cougar, WA 98616</t>
  </si>
  <si>
    <t>Swift No. 2 [Hydro] (Cowlitz PUD)</t>
  </si>
  <si>
    <t>Hwy 503, 2 Mi E of Cougar, Cougar, WA 98616</t>
  </si>
  <si>
    <t>TB Flats 1 [Wind]</t>
  </si>
  <si>
    <t>2179A  Wyoming Highway 487, Medicine Bow, WY 82329</t>
  </si>
  <si>
    <t>TB Flats 2 [Wind]</t>
  </si>
  <si>
    <t>Tecolote Wind</t>
  </si>
  <si>
    <t>208 Church St., Duran, NM 88301</t>
  </si>
  <si>
    <t>Terra-Gen Dixie Valley [Geothermal]</t>
  </si>
  <si>
    <t>#1 Dixie Valley Rd, Fallon, NV 89406</t>
  </si>
  <si>
    <t>The Dalles [Hydro]</t>
  </si>
  <si>
    <t>3545 Bret Clodfelter Way, The Dalles, OR 97058</t>
  </si>
  <si>
    <t>Thermo No. 1 Geothermal (Raser Technologies)</t>
  </si>
  <si>
    <t>7966 West Southside Rd, Milford, UT 84751</t>
  </si>
  <si>
    <t>Thompson Falls Dam</t>
  </si>
  <si>
    <t>1610 Maiden Lane, Thompson Falls, MT 59873</t>
  </si>
  <si>
    <t>Three Peaks Power</t>
  </si>
  <si>
    <t>7856 N. Lund Highway, Cedar City, UT 84721</t>
  </si>
  <si>
    <t>Tieton Dam Hydro</t>
  </si>
  <si>
    <t>34582 Highway 12, Rimrock, WA 98937</t>
  </si>
  <si>
    <t>Toketee Falls</t>
  </si>
  <si>
    <t>Toketee Falls &amp; Hwy 138, Idleyld Park, OR 97447</t>
  </si>
  <si>
    <t>Top of the World [Wind]</t>
  </si>
  <si>
    <t>849 St. HWY 95, Glenrock, WY 82637</t>
  </si>
  <si>
    <t>Townsite Solar</t>
  </si>
  <si>
    <t>TBD, Boulder City, NV 89005</t>
  </si>
  <si>
    <t>Transalta Centralia Generation</t>
  </si>
  <si>
    <t>913 Big Hanaford Rd., Centralia, WA 98531</t>
  </si>
  <si>
    <t>Trans-Jordan Generating Station (Landfill Gas)</t>
  </si>
  <si>
    <t>10873 S Highway 111, South Jordan, UT 84095</t>
  </si>
  <si>
    <t>Triple G Dairy Biogas [Digester Gas]</t>
  </si>
  <si>
    <t>TS Power Plant</t>
  </si>
  <si>
    <t>450 TS Power Plant Road, Battle Mountain, NV 89820</t>
  </si>
  <si>
    <t>Tucannon River Wind</t>
  </si>
  <si>
    <t>100 Blue Norther Lane, Dayton, WA 99328</t>
  </si>
  <si>
    <t>Tungsten Mountain Geothermal</t>
  </si>
  <si>
    <t>17017 Alpine Road West, Fallon, NV 89406</t>
  </si>
  <si>
    <t>Turquoise Liberty Solar - Phase 1</t>
  </si>
  <si>
    <t>21905 Reno Technology Parkway, Sparks, NV 89434</t>
  </si>
  <si>
    <t>Twin Buttes [Wind]</t>
  </si>
  <si>
    <t>31965 county Road, Lamar, CO 81052</t>
  </si>
  <si>
    <t>Twin Falls Hydro</t>
  </si>
  <si>
    <t>Two Ponds Windfarm</t>
  </si>
  <si>
    <t>Upper Baker [Hydro]</t>
  </si>
  <si>
    <t>Upper Falls Hydro</t>
  </si>
  <si>
    <t>508 N Post Street, Spokane, WA 99201</t>
  </si>
  <si>
    <t>Upriver Dam Hydro Plant</t>
  </si>
  <si>
    <t>Utah Red Hills Renewable Energy Park</t>
  </si>
  <si>
    <t>2200 North, Parowan, UT 84761</t>
  </si>
  <si>
    <t>Vale Solar Center</t>
  </si>
  <si>
    <t>Valencia Energy Center</t>
  </si>
  <si>
    <t>55 Christine Dr, Belen, NM 87002</t>
  </si>
  <si>
    <t>Valencia Power Plant</t>
  </si>
  <si>
    <t>Vantage Wind</t>
  </si>
  <si>
    <t>30821 Vantage Highway, Ellensburg, WA 98926</t>
  </si>
  <si>
    <t>Veyo Dam</t>
  </si>
  <si>
    <t>Veyo Heat Recovery Project [Waste heat]</t>
  </si>
  <si>
    <t>Waste heat</t>
  </si>
  <si>
    <t>145 W. 1400 N, Gunlock, UT 84733</t>
  </si>
  <si>
    <t>Viva Naughton Hydro</t>
  </si>
  <si>
    <t>Wallowa Falls [Hydro]</t>
  </si>
  <si>
    <t>Wallowa Lake Hwy, Joseph, OR 97846</t>
  </si>
  <si>
    <t>Wanapum</t>
  </si>
  <si>
    <t>Waste Management Columbia Ridge LFGTE</t>
  </si>
  <si>
    <t>Weber Hydro</t>
  </si>
  <si>
    <t>1 Mi E. of South Weber on I84, South Weber, UT 84403</t>
  </si>
  <si>
    <t>Weeks Falls</t>
  </si>
  <si>
    <t>West Phoenix</t>
  </si>
  <si>
    <t>4606 West Hadley, Phoenix, AZ 85043</t>
  </si>
  <si>
    <t>West Point Treatment Plant</t>
  </si>
  <si>
    <t>West Valley Generation Project</t>
  </si>
  <si>
    <t>5935 West 4700 South, West Valley City, UT 84118</t>
  </si>
  <si>
    <t>WestRock - Tacoma (fka Simpson Biomass)</t>
  </si>
  <si>
    <t>801 East Portland Ave, Tacoma, WA 98421</t>
  </si>
  <si>
    <t>Wheat Field Wind Power Project</t>
  </si>
  <si>
    <t>73501 Blalock Canyon Road, Arlington, OR 97812</t>
  </si>
  <si>
    <t>White Creek Wind</t>
  </si>
  <si>
    <t>1131 Dot Road, Roosevelt, WA 99356</t>
  </si>
  <si>
    <t>Whitegrass No. 1 [Geothermal]</t>
  </si>
  <si>
    <t>21 Julian Lane, Yerington, NV 89447</t>
  </si>
  <si>
    <t>Whitehorn Generating Station</t>
  </si>
  <si>
    <t>4930 Brown Rd, Blaine, WA 98230</t>
  </si>
  <si>
    <t>Wild Horse Wind</t>
  </si>
  <si>
    <t>25901 Vantage Hwy, Ellensburg, WA 98926</t>
  </si>
  <si>
    <t>Willow Creek Wind</t>
  </si>
  <si>
    <t>71010 Highway 74, Lone, OR 97843</t>
  </si>
  <si>
    <t>Windy Flats Wind</t>
  </si>
  <si>
    <t>24 Stringstreet Rd, Centerville, WA 98613</t>
  </si>
  <si>
    <t>Windy Point/Flats - Phase 1 (Tuolumne Wind Project)</t>
  </si>
  <si>
    <t>S-14 and Hwy 97, Goldendale, WA 98620</t>
  </si>
  <si>
    <t>Wolverine Creek [Wind]</t>
  </si>
  <si>
    <t>729 Bone Road, Idaho Falls, ID 83401</t>
  </si>
  <si>
    <t>Wy'East Solar</t>
  </si>
  <si>
    <t>97415 Klondike Lane, Wasco, OR 97065</t>
  </si>
  <si>
    <t>Wynoochee River Project [Hydro]</t>
  </si>
  <si>
    <t>5120 Wynoochee Valley Road, Montesano, WA 98520</t>
  </si>
  <si>
    <t>Wyodak</t>
  </si>
  <si>
    <t>48 Wyodak Road, Garner Lake Rt, Gillette, WY 82716</t>
  </si>
  <si>
    <t>Yahoo Creek</t>
  </si>
  <si>
    <t>Yale [Hydro]</t>
  </si>
  <si>
    <t>200 Yale Village Road, Amboy, WA 98601</t>
  </si>
  <si>
    <t>Yelm</t>
  </si>
  <si>
    <t>Yucca</t>
  </si>
  <si>
    <t>7522 South Somerton Ave., Yuma, AZ 85364</t>
  </si>
  <si>
    <t>Yuma Cogen Associates</t>
  </si>
  <si>
    <t>280 North 27th Drive, Yuma, AZ 85364</t>
  </si>
  <si>
    <t>Nameplate_Capacity_MW</t>
  </si>
  <si>
    <t>90664 Bakeoven Rd, Maupin, OR 97037</t>
  </si>
  <si>
    <t>18727 Bottimiller Ln, Arlington, OR 97812</t>
  </si>
  <si>
    <t>.5 mile north of Columbia River Dr. &amp; Helm Dr., Pasco, WA</t>
  </si>
  <si>
    <t>1815 Marine Drive, Port Angeles, WA 98363</t>
  </si>
  <si>
    <t>10600 N Casa Grande Hwy, Tucson, AZ 85704</t>
  </si>
  <si>
    <t>5999 W Boekel Road, Rathdrum, ID 83858</t>
  </si>
  <si>
    <t>9924 West Lancaster Road, Rathdrum, ID 83858</t>
  </si>
  <si>
    <t>4500 E Frontage Road, Imlay, NV 89418</t>
  </si>
  <si>
    <t>1741N. Grand Ave, Nogales, AZ 85621</t>
  </si>
  <si>
    <t xml:space="preserve">Ecology will use this information to calculate an emission factor for each specified source for use in the emissions data report.  The emission factors will be published on Ecology's website and made available to reporting entities in the EPE Reporting Tool.  </t>
  </si>
  <si>
    <t xml:space="preserve">Effective 1/3/2025, specified sources must be registered by February 1st (WAC 173-441-124(3)(f)). </t>
  </si>
  <si>
    <t>Form 070-772</t>
  </si>
  <si>
    <t>Last updated 12/9/2024</t>
  </si>
  <si>
    <t>Version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</si>
</sst>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23" x14ac:knownFonts="1">
    <font>
      <sz val="11"/>
      <color theme="1"/>
      <name val="Calibri"/>
      <family val="2"/>
      <scheme val="minor"/>
    </font>
    <font>
      <sz val="12"/>
      <color theme="1"/>
      <name val="Calibri"/>
      <family val="2"/>
      <scheme val="minor"/>
    </font>
    <font>
      <u/>
      <sz val="11"/>
      <color theme="10"/>
      <name val="Calibri"/>
      <family val="2"/>
      <scheme val="minor"/>
    </font>
    <font>
      <sz val="12"/>
      <name val="Calibri"/>
      <family val="2"/>
      <scheme val="minor"/>
    </font>
    <font>
      <b/>
      <sz val="11"/>
      <name val="Calibri"/>
      <family val="2"/>
      <scheme val="minor"/>
    </font>
    <font>
      <b/>
      <sz val="16"/>
      <color theme="1"/>
      <name val="Calibri"/>
      <family val="2"/>
      <scheme val="minor"/>
    </font>
    <font>
      <sz val="11"/>
      <name val="Calibri"/>
      <family val="2"/>
      <scheme val="minor"/>
    </font>
    <font>
      <b/>
      <sz val="14"/>
      <color theme="1"/>
      <name val="Calibri"/>
      <family val="2"/>
      <scheme val="minor"/>
    </font>
    <font>
      <sz val="12"/>
      <name val="Calibri"/>
      <family val="2"/>
    </font>
    <font>
      <b/>
      <sz val="12"/>
      <name val="Calibri"/>
      <family val="2"/>
      <scheme val="minor"/>
    </font>
    <font>
      <b/>
      <sz val="11"/>
      <color theme="1"/>
      <name val="Calibri"/>
      <family val="2"/>
      <scheme val="minor"/>
    </font>
    <font>
      <b/>
      <sz val="11"/>
      <name val="Calibri"/>
      <family val="2"/>
    </font>
    <font>
      <sz val="11"/>
      <name val="Calibri"/>
      <family val="2"/>
    </font>
    <font>
      <sz val="10"/>
      <name val="Calibri"/>
      <family val="2"/>
      <scheme val="minor"/>
    </font>
    <font>
      <sz val="11"/>
      <color indexed="8"/>
      <name val="Calibri"/>
      <family val="2"/>
      <scheme val="minor"/>
    </font>
    <font>
      <sz val="9"/>
      <color indexed="81"/>
      <name val="Tahoma"/>
      <family val="2"/>
    </font>
    <font>
      <b/>
      <sz val="9"/>
      <color indexed="81"/>
      <name val="Tahoma"/>
      <family val="2"/>
    </font>
    <font>
      <sz val="11"/>
      <color theme="1"/>
      <name val="Calibri"/>
      <family val="2"/>
      <scheme val="minor"/>
    </font>
    <font>
      <sz val="12"/>
      <color rgb="FF3A3A3A"/>
      <name val="Calibri"/>
      <family val="2"/>
      <scheme val="minor"/>
    </font>
    <font>
      <sz val="11"/>
      <color theme="0"/>
      <name val="Calibri"/>
      <family val="2"/>
      <scheme val="minor"/>
    </font>
    <font>
      <b/>
      <u/>
      <sz val="11"/>
      <color theme="1"/>
      <name val="Calibri"/>
      <family val="2"/>
      <scheme val="minor"/>
    </font>
    <font>
      <sz val="11"/>
      <color rgb="FF000000"/>
      <name val="Calibri"/>
      <family val="2"/>
    </font>
    <font>
      <sz val="9"/>
      <color indexed="81"/>
      <name val="Tahoma"/>
      <charset val="1"/>
    </font>
  </fonts>
  <fills count="14">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rgb="FFBFBFB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2EFDA"/>
        <bgColor indexed="64"/>
      </patternFill>
    </fill>
    <fill>
      <patternFill patternType="solid">
        <fgColor rgb="FFDDEBF7"/>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indexed="64"/>
      </patternFill>
    </fill>
    <fill>
      <patternFill patternType="solid">
        <fgColor theme="7"/>
        <bgColor theme="7"/>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theme="7" tint="0.39997558519241921"/>
      </top>
      <bottom style="thin">
        <color theme="7" tint="0.3999755851924192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rgb="FFD3D3D3"/>
      </left>
      <right/>
      <top/>
      <bottom style="thin">
        <color rgb="FFD3D3D3"/>
      </bottom>
      <diagonal/>
    </border>
    <border>
      <left/>
      <right/>
      <top style="thin">
        <color indexed="64"/>
      </top>
      <bottom/>
      <diagonal/>
    </border>
    <border>
      <left style="thin">
        <color rgb="FFD0D7E5"/>
      </left>
      <right style="thin">
        <color rgb="FFD0D7E5"/>
      </right>
      <top style="thin">
        <color rgb="FFD0D7E5"/>
      </top>
      <bottom style="thin">
        <color rgb="FFD0D7E5"/>
      </bottom>
      <diagonal/>
    </border>
    <border>
      <left style="thin">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xf numFmtId="9" fontId="17" fillId="0" borderId="0" applyFont="0" applyFill="0" applyBorder="0" applyAlignment="0" applyProtection="0"/>
  </cellStyleXfs>
  <cellXfs count="135">
    <xf numFmtId="0" fontId="0" fillId="0" borderId="0" xfId="0"/>
    <xf numFmtId="0" fontId="10" fillId="0" borderId="0" xfId="0" applyFont="1"/>
    <xf numFmtId="0" fontId="0" fillId="0" borderId="0" xfId="0" applyAlignment="1">
      <alignment wrapText="1"/>
    </xf>
    <xf numFmtId="0" fontId="1" fillId="7" borderId="3" xfId="0" applyFont="1" applyFill="1" applyBorder="1" applyAlignment="1" applyProtection="1">
      <alignment horizontal="center" vertical="center" wrapText="1"/>
      <protection locked="0"/>
    </xf>
    <xf numFmtId="0" fontId="0" fillId="0" borderId="0" xfId="0" applyAlignment="1">
      <alignment horizontal="left"/>
    </xf>
    <xf numFmtId="0" fontId="0" fillId="6" borderId="1" xfId="0" applyFill="1" applyBorder="1" applyAlignment="1" applyProtection="1">
      <alignment horizontal="center"/>
      <protection locked="0"/>
    </xf>
    <xf numFmtId="0" fontId="0" fillId="6" borderId="1" xfId="0" applyFill="1" applyBorder="1" applyAlignment="1" applyProtection="1">
      <alignment horizontal="left"/>
      <protection locked="0"/>
    </xf>
    <xf numFmtId="0" fontId="0" fillId="0" borderId="0" xfId="0" applyProtection="1">
      <protection locked="0"/>
    </xf>
    <xf numFmtId="164" fontId="0" fillId="6" borderId="1" xfId="0" applyNumberFormat="1" applyFill="1" applyBorder="1" applyAlignment="1" applyProtection="1">
      <alignment horizontal="center"/>
      <protection locked="0"/>
    </xf>
    <xf numFmtId="0" fontId="9" fillId="0" borderId="0" xfId="0" applyFont="1" applyAlignment="1">
      <alignment horizontal="center" vertical="top" wrapText="1" readingOrder="1"/>
    </xf>
    <xf numFmtId="0" fontId="6" fillId="0" borderId="0" xfId="0" applyFont="1"/>
    <xf numFmtId="0" fontId="13" fillId="0" borderId="0" xfId="0" applyFont="1" applyAlignment="1">
      <alignment vertical="top" wrapText="1" readingOrder="1"/>
    </xf>
    <xf numFmtId="0" fontId="0" fillId="0" borderId="0" xfId="0" quotePrefix="1"/>
    <xf numFmtId="0" fontId="14" fillId="0" borderId="0" xfId="0" applyFont="1" applyAlignment="1">
      <alignment horizontal="left"/>
    </xf>
    <xf numFmtId="0" fontId="0" fillId="0" borderId="0" xfId="0" applyAlignment="1">
      <alignment horizontal="left" vertical="top"/>
    </xf>
    <xf numFmtId="0" fontId="14" fillId="0" borderId="0" xfId="0" applyFont="1" applyAlignment="1">
      <alignment horizontal="left" wrapText="1"/>
    </xf>
    <xf numFmtId="0" fontId="0" fillId="0" borderId="13" xfId="0" applyBorder="1" applyAlignment="1">
      <alignment horizontal="left"/>
    </xf>
    <xf numFmtId="0" fontId="14" fillId="0" borderId="13" xfId="0" applyFont="1" applyBorder="1" applyAlignment="1">
      <alignment horizontal="left"/>
    </xf>
    <xf numFmtId="0" fontId="14" fillId="0" borderId="13" xfId="0" applyFont="1" applyBorder="1" applyAlignment="1">
      <alignment horizontal="left" wrapText="1"/>
    </xf>
    <xf numFmtId="0" fontId="0" fillId="0" borderId="13" xfId="0" quotePrefix="1" applyBorder="1" applyAlignment="1">
      <alignment horizontal="left"/>
    </xf>
    <xf numFmtId="0" fontId="0" fillId="0" borderId="13" xfId="0" applyBorder="1"/>
    <xf numFmtId="0" fontId="0" fillId="0" borderId="13" xfId="0" applyBorder="1" applyAlignment="1">
      <alignment horizontal="left" vertical="center"/>
    </xf>
    <xf numFmtId="0" fontId="0" fillId="0" borderId="13" xfId="0" applyBorder="1" applyAlignment="1">
      <alignment horizontal="left" vertical="top"/>
    </xf>
    <xf numFmtId="0" fontId="4" fillId="0" borderId="1" xfId="0" applyFont="1" applyBorder="1" applyAlignment="1">
      <alignment horizontal="center" vertical="top" wrapText="1" readingOrder="1"/>
    </xf>
    <xf numFmtId="0" fontId="4" fillId="0" borderId="1" xfId="0" applyFont="1" applyBorder="1" applyAlignment="1">
      <alignment horizontal="center" vertical="top" readingOrder="1"/>
    </xf>
    <xf numFmtId="9" fontId="0" fillId="6" borderId="1" xfId="2" applyFont="1" applyFill="1" applyBorder="1" applyAlignment="1" applyProtection="1">
      <alignment horizontal="center"/>
      <protection locked="0"/>
    </xf>
    <xf numFmtId="0" fontId="6" fillId="0" borderId="1" xfId="0" applyFont="1" applyBorder="1" applyAlignment="1">
      <alignment vertical="top" wrapText="1" readingOrder="1"/>
    </xf>
    <xf numFmtId="0" fontId="6" fillId="0" borderId="1" xfId="0" applyFont="1" applyBorder="1" applyAlignment="1">
      <alignment vertical="top" readingOrder="1"/>
    </xf>
    <xf numFmtId="0" fontId="6" fillId="0" borderId="1" xfId="0" applyFont="1" applyBorder="1" applyAlignment="1">
      <alignment horizontal="left"/>
    </xf>
    <xf numFmtId="0" fontId="6" fillId="0" borderId="1" xfId="0" applyFont="1" applyBorder="1" applyAlignment="1">
      <alignment vertical="top"/>
    </xf>
    <xf numFmtId="0" fontId="6" fillId="0" borderId="1" xfId="0" applyFont="1" applyBorder="1"/>
    <xf numFmtId="0" fontId="6" fillId="0" borderId="1" xfId="0" applyFont="1" applyBorder="1" applyAlignment="1">
      <alignment horizontal="left" vertical="top"/>
    </xf>
    <xf numFmtId="0" fontId="6" fillId="0" borderId="1" xfId="0" applyFont="1" applyBorder="1" applyAlignment="1">
      <alignment horizontal="left" wrapText="1"/>
    </xf>
    <xf numFmtId="0" fontId="6" fillId="0" borderId="1" xfId="0" quotePrefix="1" applyFont="1" applyBorder="1" applyAlignment="1">
      <alignment horizontal="left"/>
    </xf>
    <xf numFmtId="0" fontId="0" fillId="0" borderId="1" xfId="0" quotePrefix="1" applyBorder="1" applyAlignment="1">
      <alignment horizontal="left"/>
    </xf>
    <xf numFmtId="0" fontId="6" fillId="0" borderId="14" xfId="0" quotePrefix="1" applyFont="1" applyBorder="1" applyAlignment="1">
      <alignment horizontal="left"/>
    </xf>
    <xf numFmtId="0" fontId="14" fillId="0" borderId="1" xfId="0" applyFont="1" applyBorder="1" applyAlignment="1">
      <alignment horizontal="left"/>
    </xf>
    <xf numFmtId="0" fontId="0" fillId="0" borderId="0" xfId="0" applyAlignment="1">
      <alignment horizontal="center"/>
    </xf>
    <xf numFmtId="0" fontId="0" fillId="0" borderId="0" xfId="0" applyAlignment="1" applyProtection="1">
      <alignment horizontal="center"/>
      <protection locked="0"/>
    </xf>
    <xf numFmtId="1" fontId="0" fillId="0" borderId="0" xfId="0" applyNumberFormat="1" applyAlignment="1">
      <alignment horizontal="center"/>
    </xf>
    <xf numFmtId="0" fontId="0" fillId="6" borderId="4" xfId="0" applyFill="1" applyBorder="1" applyAlignment="1" applyProtection="1">
      <alignment horizontal="left" vertical="top" wrapText="1"/>
      <protection locked="0"/>
    </xf>
    <xf numFmtId="0" fontId="0" fillId="0" borderId="0" xfId="0" applyAlignment="1">
      <alignment horizontal="left" indent="1"/>
    </xf>
    <xf numFmtId="0" fontId="4" fillId="0" borderId="23" xfId="0" applyFont="1" applyBorder="1" applyAlignment="1">
      <alignment horizontal="center" wrapText="1"/>
    </xf>
    <xf numFmtId="0" fontId="4" fillId="0" borderId="21" xfId="0" applyFont="1" applyBorder="1" applyAlignment="1">
      <alignment horizontal="center" wrapText="1"/>
    </xf>
    <xf numFmtId="0" fontId="12" fillId="8" borderId="1" xfId="0" applyFont="1" applyFill="1" applyBorder="1" applyAlignment="1" applyProtection="1">
      <alignment horizontal="center" vertical="center"/>
      <protection locked="0"/>
    </xf>
    <xf numFmtId="0" fontId="4" fillId="0" borderId="27" xfId="0" applyFont="1" applyBorder="1" applyAlignment="1">
      <alignment horizontal="center" wrapText="1"/>
    </xf>
    <xf numFmtId="164" fontId="0" fillId="11" borderId="1" xfId="0" applyNumberFormat="1" applyFill="1" applyBorder="1" applyAlignment="1" applyProtection="1">
      <alignment horizontal="center"/>
      <protection locked="0"/>
    </xf>
    <xf numFmtId="0" fontId="0" fillId="11" borderId="1" xfId="0" applyFill="1" applyBorder="1" applyAlignment="1" applyProtection="1">
      <alignment horizontal="center"/>
      <protection locked="0"/>
    </xf>
    <xf numFmtId="1" fontId="0" fillId="11" borderId="1" xfId="0" applyNumberFormat="1" applyFill="1" applyBorder="1" applyAlignment="1" applyProtection="1">
      <alignment horizontal="center"/>
      <protection locked="0"/>
    </xf>
    <xf numFmtId="0" fontId="0" fillId="11" borderId="1" xfId="0" applyFill="1" applyBorder="1" applyAlignment="1" applyProtection="1">
      <alignment horizontal="center"/>
      <protection hidden="1"/>
    </xf>
    <xf numFmtId="0" fontId="12" fillId="8" borderId="1" xfId="0" applyFont="1" applyFill="1" applyBorder="1" applyAlignment="1" applyProtection="1">
      <alignment horizontal="center" vertical="center"/>
      <protection locked="0" hidden="1"/>
    </xf>
    <xf numFmtId="0" fontId="10" fillId="0" borderId="33" xfId="0" applyFont="1" applyBorder="1" applyAlignment="1">
      <alignment horizontal="center" wrapText="1"/>
    </xf>
    <xf numFmtId="0" fontId="18" fillId="12" borderId="33" xfId="0" applyFont="1" applyFill="1" applyBorder="1" applyAlignment="1">
      <alignment horizontal="left" vertical="center" indent="1"/>
    </xf>
    <xf numFmtId="0" fontId="6" fillId="0" borderId="34" xfId="0" applyFont="1" applyBorder="1" applyAlignment="1">
      <alignment horizontal="left"/>
    </xf>
    <xf numFmtId="0" fontId="6" fillId="0" borderId="3" xfId="0" applyFont="1" applyBorder="1" applyAlignment="1">
      <alignment horizontal="left"/>
    </xf>
    <xf numFmtId="0" fontId="6" fillId="0" borderId="35" xfId="0" applyFont="1" applyBorder="1" applyAlignment="1">
      <alignment horizontal="left"/>
    </xf>
    <xf numFmtId="0" fontId="6" fillId="0" borderId="16" xfId="0" applyFont="1" applyBorder="1" applyProtection="1">
      <protection hidden="1"/>
    </xf>
    <xf numFmtId="0" fontId="0" fillId="0" borderId="17" xfId="0" applyBorder="1" applyProtection="1">
      <protection hidden="1"/>
    </xf>
    <xf numFmtId="0" fontId="0" fillId="0" borderId="16" xfId="0" applyBorder="1" applyProtection="1">
      <protection hidden="1"/>
    </xf>
    <xf numFmtId="0" fontId="10" fillId="0" borderId="0" xfId="0" quotePrefix="1" applyFont="1"/>
    <xf numFmtId="0" fontId="0" fillId="0" borderId="0" xfId="0" applyAlignment="1">
      <alignment horizontal="right"/>
    </xf>
    <xf numFmtId="0" fontId="10" fillId="0" borderId="0" xfId="0" applyFont="1" applyAlignment="1">
      <alignment horizontal="right"/>
    </xf>
    <xf numFmtId="0" fontId="8" fillId="8" borderId="1" xfId="0" applyFont="1" applyFill="1" applyBorder="1" applyAlignment="1" applyProtection="1">
      <alignment horizontal="center" vertical="center" wrapText="1"/>
      <protection locked="0"/>
    </xf>
    <xf numFmtId="0" fontId="0" fillId="8" borderId="1" xfId="0" applyFill="1" applyBorder="1" applyAlignment="1" applyProtection="1">
      <alignment horizontal="center"/>
      <protection locked="0"/>
    </xf>
    <xf numFmtId="14" fontId="0" fillId="11" borderId="1" xfId="0" applyNumberFormat="1" applyFill="1" applyBorder="1" applyAlignment="1" applyProtection="1">
      <alignment horizontal="center"/>
      <protection locked="0"/>
    </xf>
    <xf numFmtId="14" fontId="0" fillId="6" borderId="1" xfId="0" applyNumberFormat="1" applyFill="1" applyBorder="1" applyAlignment="1" applyProtection="1">
      <alignment horizontal="center"/>
      <protection locked="0"/>
    </xf>
    <xf numFmtId="165" fontId="0" fillId="0" borderId="0" xfId="0" applyNumberFormat="1"/>
    <xf numFmtId="0" fontId="4" fillId="0" borderId="22" xfId="0" applyFont="1" applyBorder="1" applyAlignment="1">
      <alignment horizontal="centerContinuous" wrapText="1"/>
    </xf>
    <xf numFmtId="0" fontId="4" fillId="0" borderId="19" xfId="0" applyFont="1" applyBorder="1" applyAlignment="1">
      <alignment horizontal="centerContinuous"/>
    </xf>
    <xf numFmtId="0" fontId="4" fillId="0" borderId="11" xfId="0" applyFont="1" applyBorder="1" applyAlignment="1">
      <alignment horizontal="left"/>
    </xf>
    <xf numFmtId="0" fontId="4" fillId="0" borderId="18" xfId="0" applyFont="1" applyBorder="1" applyAlignment="1">
      <alignment horizontal="centerContinuous"/>
    </xf>
    <xf numFmtId="0" fontId="4" fillId="0" borderId="29" xfId="0" applyFont="1" applyBorder="1" applyAlignment="1">
      <alignment horizontal="centerContinuous" wrapText="1"/>
    </xf>
    <xf numFmtId="0" fontId="4" fillId="0" borderId="26" xfId="0" applyFont="1" applyBorder="1" applyAlignment="1">
      <alignment horizontal="centerContinuous"/>
    </xf>
    <xf numFmtId="0" fontId="4" fillId="0" borderId="19" xfId="0" applyFont="1" applyBorder="1" applyAlignment="1">
      <alignment horizontal="centerContinuous" wrapText="1"/>
    </xf>
    <xf numFmtId="0" fontId="4" fillId="0" borderId="24" xfId="0" applyFont="1" applyBorder="1" applyAlignment="1">
      <alignment horizontal="centerContinuous" wrapText="1"/>
    </xf>
    <xf numFmtId="0" fontId="4" fillId="0" borderId="18" xfId="0" applyFont="1" applyBorder="1" applyAlignment="1">
      <alignment horizontal="centerContinuous" wrapText="1"/>
    </xf>
    <xf numFmtId="0" fontId="4" fillId="0" borderId="11" xfId="0" applyFont="1" applyBorder="1"/>
    <xf numFmtId="0" fontId="4" fillId="0" borderId="28" xfId="0" applyFont="1" applyBorder="1"/>
    <xf numFmtId="0" fontId="4" fillId="0" borderId="20" xfId="0" applyFont="1" applyBorder="1" applyAlignment="1">
      <alignment horizontal="center" wrapText="1"/>
    </xf>
    <xf numFmtId="0" fontId="4" fillId="0" borderId="30" xfId="0" applyFont="1" applyBorder="1" applyAlignment="1">
      <alignment horizontal="center" wrapText="1"/>
    </xf>
    <xf numFmtId="0" fontId="4" fillId="0" borderId="25" xfId="0" applyFont="1" applyBorder="1" applyAlignment="1">
      <alignment horizontal="center" wrapText="1"/>
    </xf>
    <xf numFmtId="0" fontId="6" fillId="0" borderId="12" xfId="0" applyFont="1" applyBorder="1" applyAlignment="1">
      <alignment horizontal="center" wrapText="1"/>
    </xf>
    <xf numFmtId="0" fontId="6" fillId="0" borderId="17" xfId="0" applyFont="1" applyBorder="1" applyAlignment="1">
      <alignment horizontal="center" wrapText="1"/>
    </xf>
    <xf numFmtId="0" fontId="8" fillId="10" borderId="1" xfId="0" applyFont="1" applyFill="1" applyBorder="1" applyAlignment="1" applyProtection="1">
      <alignment horizontal="center" vertical="center"/>
      <protection locked="0" hidden="1"/>
    </xf>
    <xf numFmtId="0" fontId="1" fillId="0" borderId="0" xfId="0" applyFont="1" applyAlignment="1">
      <alignment horizontal="center" vertical="center"/>
    </xf>
    <xf numFmtId="0" fontId="9" fillId="0" borderId="4" xfId="0" applyFont="1" applyBorder="1" applyAlignment="1">
      <alignment horizontal="left" vertical="center" wrapText="1" indent="1"/>
    </xf>
    <xf numFmtId="0" fontId="8" fillId="10" borderId="1" xfId="0" applyFont="1" applyFill="1" applyBorder="1" applyAlignment="1">
      <alignment horizontal="center" vertical="center"/>
    </xf>
    <xf numFmtId="49" fontId="9" fillId="0" borderId="5" xfId="0" applyNumberFormat="1" applyFont="1" applyBorder="1" applyAlignment="1">
      <alignment horizontal="left" vertical="center" wrapText="1" indent="1"/>
    </xf>
    <xf numFmtId="49" fontId="4" fillId="0" borderId="1" xfId="0" applyNumberFormat="1" applyFont="1" applyBorder="1" applyAlignment="1">
      <alignment horizontal="left" vertical="center" wrapText="1" indent="1"/>
    </xf>
    <xf numFmtId="0" fontId="7" fillId="0" borderId="0" xfId="0" applyFont="1"/>
    <xf numFmtId="0" fontId="10" fillId="4" borderId="28" xfId="0" applyFont="1" applyFill="1" applyBorder="1"/>
    <xf numFmtId="0" fontId="6" fillId="0" borderId="16" xfId="0" quotePrefix="1" applyFont="1" applyBorder="1" applyAlignment="1">
      <alignment vertical="top" wrapText="1"/>
    </xf>
    <xf numFmtId="0" fontId="6" fillId="0" borderId="0" xfId="0" quotePrefix="1" applyFont="1" applyAlignment="1">
      <alignment vertical="top" wrapText="1"/>
    </xf>
    <xf numFmtId="0" fontId="0" fillId="0" borderId="16" xfId="0" applyBorder="1" applyAlignment="1">
      <alignmen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16" xfId="0" applyBorder="1" applyAlignment="1">
      <alignment vertical="center"/>
    </xf>
    <xf numFmtId="0" fontId="20" fillId="0" borderId="28" xfId="0" applyFont="1" applyBorder="1"/>
    <xf numFmtId="0" fontId="6" fillId="0" borderId="16" xfId="0" applyFont="1" applyBorder="1" applyAlignment="1">
      <alignment vertical="top" wrapText="1"/>
    </xf>
    <xf numFmtId="0" fontId="3" fillId="0" borderId="0" xfId="0" applyFont="1" applyAlignment="1">
      <alignment vertical="top"/>
    </xf>
    <xf numFmtId="0" fontId="0" fillId="0" borderId="17" xfId="0" applyBorder="1" applyAlignment="1">
      <alignment vertical="center" wrapText="1"/>
    </xf>
    <xf numFmtId="0" fontId="3" fillId="0" borderId="0" xfId="0" applyFont="1" applyAlignment="1">
      <alignment horizontal="left" vertical="top"/>
    </xf>
    <xf numFmtId="14" fontId="0" fillId="0" borderId="0" xfId="0" applyNumberFormat="1"/>
    <xf numFmtId="0" fontId="20" fillId="0" borderId="11" xfId="0" applyFont="1" applyBorder="1"/>
    <xf numFmtId="0" fontId="1" fillId="0" borderId="0" xfId="0" applyFont="1" applyAlignment="1">
      <alignment horizontal="left" vertical="center"/>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9" borderId="15" xfId="0" applyFont="1" applyFill="1" applyBorder="1"/>
    <xf numFmtId="0" fontId="0" fillId="7" borderId="7" xfId="0" applyFill="1" applyBorder="1" applyAlignment="1">
      <alignment horizontal="left" vertical="top"/>
    </xf>
    <xf numFmtId="0" fontId="0" fillId="6" borderId="9" xfId="0" applyFill="1" applyBorder="1" applyAlignment="1">
      <alignment horizontal="left" vertical="top" wrapText="1"/>
    </xf>
    <xf numFmtId="0" fontId="0" fillId="8" borderId="7" xfId="0" applyFill="1" applyBorder="1" applyAlignment="1">
      <alignment horizontal="left" vertical="top"/>
    </xf>
    <xf numFmtId="0" fontId="0" fillId="5" borderId="9" xfId="0" applyFill="1" applyBorder="1" applyAlignment="1">
      <alignment horizontal="left" vertical="top" wrapText="1"/>
    </xf>
    <xf numFmtId="0" fontId="0" fillId="3" borderId="10" xfId="0" applyFill="1" applyBorder="1" applyAlignment="1">
      <alignment horizontal="left" vertical="top"/>
    </xf>
    <xf numFmtId="0" fontId="0" fillId="3" borderId="6" xfId="0" applyFill="1" applyBorder="1" applyAlignment="1">
      <alignment horizontal="left" vertical="top" wrapText="1"/>
    </xf>
    <xf numFmtId="0" fontId="10" fillId="2" borderId="2" xfId="0" applyFont="1" applyFill="1" applyBorder="1"/>
    <xf numFmtId="0" fontId="0" fillId="2" borderId="4" xfId="0" applyFill="1" applyBorder="1"/>
    <xf numFmtId="0" fontId="2" fillId="3" borderId="2" xfId="1" applyFill="1" applyBorder="1" applyProtection="1"/>
    <xf numFmtId="0" fontId="0" fillId="3" borderId="4" xfId="0" applyFill="1" applyBorder="1"/>
    <xf numFmtId="0" fontId="4" fillId="0" borderId="37" xfId="0" applyFont="1" applyBorder="1" applyAlignment="1">
      <alignment horizontal="center" wrapText="1"/>
    </xf>
    <xf numFmtId="0" fontId="6" fillId="0" borderId="1" xfId="0" applyFont="1" applyBorder="1" applyAlignment="1">
      <alignment horizontal="left" vertical="top" wrapText="1" readingOrder="1"/>
    </xf>
    <xf numFmtId="0" fontId="9" fillId="13" borderId="31" xfId="0" applyFont="1" applyFill="1" applyBorder="1" applyAlignment="1">
      <alignment horizontal="center" vertical="center" wrapText="1"/>
    </xf>
    <xf numFmtId="0" fontId="9" fillId="13" borderId="0" xfId="0" applyFont="1" applyFill="1" applyAlignment="1">
      <alignment horizontal="center" vertical="center" wrapText="1"/>
    </xf>
    <xf numFmtId="0" fontId="0" fillId="0" borderId="31" xfId="0" applyBorder="1"/>
    <xf numFmtId="0" fontId="6" fillId="0" borderId="31" xfId="0" applyFont="1" applyBorder="1"/>
    <xf numFmtId="0" fontId="21" fillId="0" borderId="36" xfId="0" applyFont="1" applyBorder="1" applyAlignment="1">
      <alignment horizontal="right" vertical="center"/>
    </xf>
    <xf numFmtId="0" fontId="21" fillId="0" borderId="36" xfId="0" applyFont="1" applyBorder="1" applyAlignment="1">
      <alignment vertical="center"/>
    </xf>
    <xf numFmtId="0" fontId="6" fillId="12" borderId="6"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8" xfId="0" applyFont="1" applyFill="1" applyBorder="1" applyAlignment="1">
      <alignment horizontal="left" vertical="center" wrapText="1"/>
    </xf>
    <xf numFmtId="0" fontId="6" fillId="12" borderId="10" xfId="0" applyFont="1" applyFill="1" applyBorder="1" applyAlignment="1">
      <alignment horizontal="center" vertical="center" wrapText="1"/>
    </xf>
    <xf numFmtId="0" fontId="6" fillId="12" borderId="0" xfId="0" applyFont="1" applyFill="1" applyAlignment="1">
      <alignment horizontal="center" vertical="center" wrapText="1"/>
    </xf>
    <xf numFmtId="0" fontId="19" fillId="12" borderId="32"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left" vertical="top"/>
    </xf>
    <xf numFmtId="0" fontId="5" fillId="0" borderId="0" xfId="0" applyFont="1" applyAlignment="1">
      <alignment horizontal="left"/>
    </xf>
  </cellXfs>
  <cellStyles count="3">
    <cellStyle name="Hyperlink" xfId="1" builtinId="8"/>
    <cellStyle name="Normal" xfId="0" builtinId="0"/>
    <cellStyle name="Percent" xfId="2" builtinId="5"/>
  </cellStyles>
  <dxfs count="73">
    <dxf>
      <font>
        <b val="0"/>
        <i val="0"/>
      </font>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2"/>
        </patternFill>
      </fill>
    </dxf>
    <dxf>
      <fill>
        <patternFill>
          <bgColor rgb="FFFFC000"/>
        </patternFill>
      </fill>
    </dxf>
    <dxf>
      <fill>
        <patternFill>
          <bgColor theme="9" tint="0.79998168889431442"/>
        </patternFill>
      </fill>
    </dxf>
    <dxf>
      <border diagonalUp="0" diagonalDown="0">
        <left/>
        <right/>
        <top/>
        <bottom/>
      </border>
    </dxf>
    <dxf>
      <fill>
        <patternFill patternType="none">
          <bgColor auto="1"/>
        </patternFill>
      </fill>
    </dxf>
    <dxf>
      <border diagonalUp="0" diagonalDown="0" outline="0">
        <left/>
        <right/>
        <top/>
        <bottom/>
      </border>
    </dxf>
    <dxf>
      <numFmt numFmtId="0" formatCode="General"/>
      <fill>
        <patternFill patternType="none">
          <bgColor auto="1"/>
        </patternFill>
      </fill>
    </dxf>
    <dxf>
      <border diagonalUp="0" diagonalDown="0" outline="0">
        <left/>
        <right/>
        <top/>
        <bottom/>
      </border>
    </dxf>
    <dxf>
      <numFmt numFmtId="165" formatCode="0.0000"/>
      <fill>
        <patternFill patternType="none">
          <bgColor auto="1"/>
        </patternFill>
      </fill>
    </dxf>
    <dxf>
      <border diagonalUp="0" diagonalDown="0" outline="0">
        <left/>
        <right/>
        <top/>
        <bottom/>
      </border>
    </dxf>
    <dxf>
      <numFmt numFmtId="165" formatCode="0.0000"/>
      <fill>
        <patternFill patternType="none">
          <bgColor auto="1"/>
        </patternFill>
      </fill>
    </dxf>
    <dxf>
      <border diagonalUp="0" diagonalDown="0" outline="0">
        <left/>
        <right/>
        <top/>
        <bottom/>
      </border>
    </dxf>
    <dxf>
      <fill>
        <patternFill patternType="none">
          <bgColor auto="1"/>
        </patternFill>
      </fill>
    </dxf>
    <dxf>
      <fill>
        <patternFill patternType="solid">
          <fgColor theme="7" tint="0.79998168889431442"/>
          <bgColor theme="7" tint="0.79998168889431442"/>
        </patternFill>
      </fill>
      <border diagonalUp="0" diagonalDown="0" outline="0">
        <left/>
        <right/>
        <top style="thin">
          <color theme="7" tint="0.39997558519241921"/>
        </top>
        <bottom/>
      </border>
    </dxf>
    <dxf>
      <fill>
        <patternFill patternType="none">
          <fgColor theme="7" tint="0.79998168889431442"/>
          <bgColor auto="1"/>
        </patternFill>
      </fill>
      <border diagonalUp="0" diagonalDown="0" outline="0">
        <left/>
        <right/>
        <top style="thin">
          <color theme="7" tint="0.39997558519241921"/>
        </top>
        <bottom style="thin">
          <color theme="7" tint="0.39997558519241921"/>
        </bottom>
      </border>
    </dxf>
    <dxf>
      <fill>
        <patternFill patternType="solid">
          <fgColor theme="7" tint="0.79998168889431442"/>
          <bgColor theme="7" tint="0.79998168889431442"/>
        </patternFill>
      </fill>
      <border diagonalUp="0" diagonalDown="0" outline="0">
        <left/>
        <right/>
        <top style="thin">
          <color theme="7" tint="0.39997558519241921"/>
        </top>
        <bottom/>
      </border>
    </dxf>
    <dxf>
      <fill>
        <patternFill patternType="none">
          <fgColor theme="7" tint="0.79998168889431442"/>
          <bgColor auto="1"/>
        </patternFill>
      </fill>
      <border diagonalUp="0" diagonalDown="0" outline="0">
        <left/>
        <right/>
        <top style="thin">
          <color theme="7" tint="0.39997558519241921"/>
        </top>
        <bottom style="thin">
          <color theme="7" tint="0.39997558519241921"/>
        </bottom>
      </border>
    </dxf>
    <dxf>
      <fill>
        <patternFill patternType="solid">
          <fgColor theme="7" tint="0.79998168889431442"/>
          <bgColor theme="7" tint="0.79998168889431442"/>
        </patternFill>
      </fill>
      <border diagonalUp="0" diagonalDown="0" outline="0">
        <left/>
        <right/>
        <top style="thin">
          <color theme="7" tint="0.39997558519241921"/>
        </top>
        <bottom/>
      </border>
    </dxf>
    <dxf>
      <fill>
        <patternFill patternType="none">
          <fgColor theme="7" tint="0.79998168889431442"/>
          <bgColor auto="1"/>
        </patternFill>
      </fill>
      <border diagonalUp="0" diagonalDown="0" outline="0">
        <left/>
        <right/>
        <top style="thin">
          <color theme="7" tint="0.39997558519241921"/>
        </top>
        <bottom style="thin">
          <color theme="7" tint="0.39997558519241921"/>
        </bottom>
      </border>
    </dxf>
    <dxf>
      <fill>
        <patternFill patternType="solid">
          <fgColor theme="7" tint="0.79998168889431442"/>
          <bgColor theme="7" tint="0.79998168889431442"/>
        </patternFill>
      </fill>
      <border diagonalUp="0" diagonalDown="0" outline="0">
        <left/>
        <right/>
        <top style="thin">
          <color theme="7" tint="0.39997558519241921"/>
        </top>
        <bottom/>
      </border>
    </dxf>
    <dxf>
      <fill>
        <patternFill patternType="none">
          <fgColor theme="7" tint="0.79998168889431442"/>
          <bgColor auto="1"/>
        </patternFill>
      </fill>
      <border diagonalUp="0" diagonalDown="0" outline="0">
        <left/>
        <right/>
        <top style="thin">
          <color theme="7" tint="0.39997558519241921"/>
        </top>
        <bottom style="thin">
          <color theme="7" tint="0.39997558519241921"/>
        </bottom>
      </border>
    </dxf>
    <dxf>
      <fill>
        <patternFill patternType="solid">
          <fgColor theme="7" tint="0.79998168889431442"/>
          <bgColor theme="7" tint="0.79998168889431442"/>
        </patternFill>
      </fill>
      <border diagonalUp="0" diagonalDown="0" outline="0">
        <left/>
        <right/>
        <top style="thin">
          <color theme="7" tint="0.39997558519241921"/>
        </top>
        <bottom/>
      </border>
    </dxf>
    <dxf>
      <fill>
        <patternFill patternType="none">
          <fgColor theme="7" tint="0.79998168889431442"/>
          <bgColor auto="1"/>
        </patternFill>
      </fill>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family val="2"/>
        <scheme val="minor"/>
      </font>
      <fill>
        <patternFill patternType="solid">
          <fgColor theme="7" tint="0.79998168889431442"/>
          <bgColor theme="7" tint="0.79998168889431442"/>
        </patternFill>
      </fill>
      <border diagonalUp="0" diagonalDown="0" outline="0">
        <left/>
        <right/>
        <top style="thin">
          <color theme="7" tint="0.39997558519241921"/>
        </top>
        <bottom/>
      </border>
    </dxf>
    <dxf>
      <font>
        <b val="0"/>
        <i val="0"/>
        <strike val="0"/>
        <condense val="0"/>
        <extend val="0"/>
        <outline val="0"/>
        <shadow val="0"/>
        <u val="none"/>
        <vertAlign val="baseline"/>
        <sz val="11"/>
        <color auto="1"/>
        <name val="Calibri"/>
        <family val="2"/>
        <scheme val="minor"/>
      </font>
      <fill>
        <patternFill patternType="none">
          <fgColor theme="7" tint="0.79998168889431442"/>
          <bgColor auto="1"/>
        </patternFill>
      </fill>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1"/>
        <color auto="1"/>
        <name val="Calibri"/>
        <family val="2"/>
        <scheme val="minor"/>
      </font>
      <fill>
        <patternFill patternType="solid">
          <fgColor theme="7" tint="0.79998168889431442"/>
          <bgColor theme="7" tint="0.79998168889431442"/>
        </patternFill>
      </fill>
      <border diagonalUp="0" diagonalDown="0" outline="0">
        <left/>
        <right/>
        <top style="thin">
          <color theme="7" tint="0.39997558519241921"/>
        </top>
        <bottom/>
      </border>
    </dxf>
    <dxf>
      <font>
        <b val="0"/>
        <i val="0"/>
        <strike val="0"/>
        <condense val="0"/>
        <extend val="0"/>
        <outline val="0"/>
        <shadow val="0"/>
        <u val="none"/>
        <vertAlign val="baseline"/>
        <sz val="11"/>
        <color auto="1"/>
        <name val="Calibri"/>
        <family val="2"/>
        <scheme val="minor"/>
      </font>
      <fill>
        <patternFill patternType="none">
          <fgColor theme="7" tint="0.79998168889431442"/>
          <bgColor auto="1"/>
        </patternFill>
      </fill>
      <border diagonalUp="0" diagonalDown="0" outline="0">
        <left/>
        <right/>
        <top style="thin">
          <color theme="7" tint="0.39997558519241921"/>
        </top>
        <bottom style="thin">
          <color theme="7" tint="0.39997558519241921"/>
        </bottom>
      </border>
    </dxf>
    <dxf>
      <fill>
        <patternFill patternType="solid">
          <fgColor theme="7" tint="0.79998168889431442"/>
          <bgColor theme="7" tint="0.79998168889431442"/>
        </patternFill>
      </fill>
      <border diagonalUp="0" diagonalDown="0" outline="0">
        <left/>
        <right/>
        <top style="thin">
          <color theme="7" tint="0.39997558519241921"/>
        </top>
        <bottom/>
      </border>
    </dxf>
    <dxf>
      <fill>
        <patternFill patternType="none">
          <fgColor theme="7" tint="0.79998168889431442"/>
          <bgColor auto="1"/>
        </patternFill>
      </fill>
      <border diagonalUp="0" diagonalDown="0" outline="0">
        <left/>
        <right/>
        <top style="thin">
          <color theme="7" tint="0.39997558519241921"/>
        </top>
        <bottom style="thin">
          <color theme="7" tint="0.39997558519241921"/>
        </bottom>
      </border>
    </dxf>
    <dxf>
      <border outline="0">
        <left style="thin">
          <color theme="7" tint="0.39997558519241921"/>
        </left>
      </border>
    </dxf>
    <dxf>
      <fill>
        <patternFill patternType="none">
          <bgColor auto="1"/>
        </patternFill>
      </fill>
    </dxf>
    <dxf>
      <font>
        <b/>
        <i val="0"/>
        <strike val="0"/>
        <condense val="0"/>
        <extend val="0"/>
        <outline val="0"/>
        <shadow val="0"/>
        <u val="none"/>
        <vertAlign val="baseline"/>
        <sz val="12"/>
        <color auto="1"/>
        <name val="Calibri"/>
        <family val="2"/>
        <scheme val="minor"/>
      </font>
      <fill>
        <patternFill patternType="solid">
          <fgColor theme="7"/>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2"/>
        <color rgb="FF3A3A3A"/>
        <name val="Calibri"/>
        <family val="2"/>
        <scheme val="minor"/>
      </font>
      <numFmt numFmtId="0" formatCode="General"/>
      <fill>
        <patternFill patternType="solid">
          <fgColor indexed="64"/>
          <bgColor theme="0"/>
        </patternFill>
      </fill>
      <alignment horizontal="left" vertical="center" textRotation="0" wrapText="0" indent="1" justifyLastLine="0" shrinkToFit="0" readingOrder="0"/>
      <border diagonalUp="0" diagonalDown="0">
        <left style="thin">
          <color theme="2"/>
        </left>
        <right style="thin">
          <color theme="2"/>
        </right>
        <top style="thin">
          <color theme="2"/>
        </top>
        <bottom style="thin">
          <color theme="2"/>
        </bottom>
        <vertical/>
        <horizontal style="thin">
          <color theme="2"/>
        </horizontal>
      </border>
    </dxf>
    <dxf>
      <font>
        <color auto="1"/>
      </font>
      <fill>
        <patternFill patternType="solid">
          <fgColor indexed="64"/>
          <bgColor rgb="FFDDEBF7"/>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1"/>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mm/dd/yy;@"/>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m/d/yyyy"/>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mm/dd/yy;@"/>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mm/dd/yy;@"/>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m/d/yyyy"/>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mm/dd/yy;@"/>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m/d/yyyy"/>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rgb="FFDDEBF7"/>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rgb="FFDDEBF7"/>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rgb="FFDDEBF7"/>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rgb="FFDDEBF7"/>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rgb="FFDDEBF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rgb="FFDDEBF7"/>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fill>
        <patternFill patternType="solid">
          <fgColor indexed="64"/>
          <bgColor rgb="FFE7E6E6"/>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9"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rgb="FFDDEBF7"/>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CC"/>
      <color rgb="FFDDEBF7"/>
      <color rgb="FFE7E6E6"/>
      <color rgb="FFBFBFBF"/>
      <color rgb="FFE2EFDA"/>
      <color rgb="FFCCFFCC"/>
      <color rgb="FF36A393"/>
      <color rgb="FFCCFF99"/>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3FB767-0098-4663-8087-FF602739FF1A}" name="Table4" displayName="Table4" ref="A3:AH200" totalsRowShown="0" headerRowDxfId="72" tableBorderDxfId="71">
  <autoFilter ref="A3:AH200" xr:uid="{3F3FB767-0098-4663-8087-FF602739FF1A}"/>
  <tableColumns count="34">
    <tableColumn id="1" xr3:uid="{B4D9B607-F2B2-4BE4-92B4-94B95BC9EC2D}" name="Facility_Name" dataDxfId="70"/>
    <tableColumn id="2" xr3:uid="{D82D7247-7F11-482D-B780-8610BA26EFBD}" name="Unit" dataDxfId="69"/>
    <tableColumn id="3" xr3:uid="{3A5C877E-FD16-4891-8CCD-9C535466FD21}" name="Spec_Source_Designation" dataDxfId="68"/>
    <tableColumn id="4" xr3:uid="{6BC0DCE7-96AC-438A-AA89-7920926D080E}" name="ECY_SourceID" dataDxfId="67">
      <calculatedColumnFormula>IF(Table4[[#This Row],[Facility_Name]]=0,"",IF(_xlfn.IFNA(INDEX(Source_Lookup[SourceID],MATCH(Table4[[#This Row],[Facility_Name]],Source_Lookup[Facility],0)),"")=0,"",_xlfn.IFNA(INDEX(Source_Lookup[SourceID],MATCH(Table4[[#This Row],[Facility_Name]],Source_Lookup[Facility],0)),"Newly Specified")))</calculatedColumnFormula>
    </tableColumn>
    <tableColumn id="5" xr3:uid="{2F1467DC-1C7C-4AA5-871E-97131ADD7E1D}" name="EPA_Acid_Rain_Program" dataDxfId="66">
      <calculatedColumnFormula>IF(_xlfn.IFNA(INDEX(Source_Lookup[EPA_Acid_Rain_Program],MATCH(Table4[[#This Row],[Facility_Name]],Source_Lookup[Facility],0)),"")=0,"",_xlfn.IFNA(INDEX(Source_Lookup[EPA_Acid_Rain_Program],MATCH(Table4[[#This Row],[Facility_Name]],Source_Lookup[Facility],0)),""))</calculatedColumnFormula>
    </tableColumn>
    <tableColumn id="6" xr3:uid="{9D180D1A-2A55-46F1-BAC1-13A9130517FE}" name="EPA_40CFR_Part98" dataDxfId="65">
      <calculatedColumnFormula>IF(_xlfn.IFNA(INDEX(Source_Lookup[EPA_40CFR_Part98],MATCH(Table4[[#This Row],[Facility_Name]],Source_Lookup[Facility],0)),"")=0,"",_xlfn.IFNA(INDEX(Source_Lookup[EPA_40CFR_Part98],MATCH(Table4[[#This Row],[Facility_Name]],Source_Lookup[Facility],0)),""))</calculatedColumnFormula>
    </tableColumn>
    <tableColumn id="7" xr3:uid="{A9AF12EA-D7F3-4750-8673-37F0691555D4}" name="EIA_ID" dataDxfId="64">
      <calculatedColumnFormula>IF(_xlfn.IFNA(INDEX(Source_Lookup[EIA_ID],MATCH(Table4[[#This Row],[Facility_Name]],Source_Lookup[Facility],0)),"")=0,"",_xlfn.IFNA(INDEX(Source_Lookup[EIA_ID],MATCH(Table4[[#This Row],[Facility_Name]],Source_Lookup[Facility],0)),""))</calculatedColumnFormula>
    </tableColumn>
    <tableColumn id="8" xr3:uid="{C2C280B2-226C-439E-93EA-1AFD0889439A}" name="FERC_ID" dataDxfId="63"/>
    <tableColumn id="9" xr3:uid="{DB2DD0A4-3BA9-4255-B119-6585638F6D50}" name="Address" dataDxfId="62">
      <calculatedColumnFormula>IF(_xlfn.IFNA(INDEX(Source_Lookup[Address],MATCH(Table4[[#This Row],[Facility_Name]],Source_Lookup[Facility],0)),"")=0,"",_xlfn.IFNA(INDEX(Source_Lookup[Address],MATCH(Table4[[#This Row],[Facility_Name]],Source_Lookup[Facility],0)),""))</calculatedColumnFormula>
    </tableColumn>
    <tableColumn id="10" xr3:uid="{713339D0-D956-4A6D-A7E3-C7D7E154AEA4}" name="Jurisdiction" dataDxfId="61">
      <calculatedColumnFormula>IF(_xlfn.IFNA(INDEX(Source_Lookup[Jurisdiction],MATCH(Table4[[#This Row],[Facility_Name]],Source_Lookup[Facility],0)),"")=0,"",_xlfn.IFNA(INDEX(Source_Lookup[Jurisdiction],MATCH(Table4[[#This Row],[Facility_Name]],Source_Lookup[Facility],0)),""))</calculatedColumnFormula>
    </tableColumn>
    <tableColumn id="11" xr3:uid="{2E852243-2613-48C2-9B46-C60D90FC74BA}" name="Latitude" dataDxfId="60">
      <calculatedColumnFormula>IF(_xlfn.IFNA(INDEX(Source_Lookup[Latitude],MATCH(Table4[[#This Row],[Facility_Name]],Source_Lookup[Facility],0)),"")=0,"",_xlfn.IFNA(INDEX(Source_Lookup[Latitude],MATCH(Table4[[#This Row],[Facility_Name]],Source_Lookup[Facility],0)),""))</calculatedColumnFormula>
    </tableColumn>
    <tableColumn id="12" xr3:uid="{71B5B32F-B98C-4FF5-A620-4353E73E6A58}" name="Longitude" dataDxfId="59">
      <calculatedColumnFormula>IF(_xlfn.IFNA(INDEX(Source_Lookup[Longitude],MATCH(Table4[[#This Row],[Facility_Name]],Source_Lookup[Facility],0)),"")=0,"",_xlfn.IFNA(INDEX(Source_Lookup[Longitude],MATCH(Table4[[#This Row],[Facility_Name]],Source_Lookup[Facility],0)),""))</calculatedColumnFormula>
    </tableColumn>
    <tableColumn id="13" xr3:uid="{FD231A55-A077-46D8-A97C-B73120D19BC7}" name="Owner_Name" dataDxfId="58"/>
    <tableColumn id="14" xr3:uid="{E1C909AC-77AB-4B97-BBEE-3999CC0F71B7}" name="Operator_Name" dataDxfId="57"/>
    <tableColumn id="15" xr3:uid="{D9242C8C-D3F1-4851-AC61-00CF156BBCCE}" name="Percent_Ownership" dataDxfId="56" dataCellStyle="Percent"/>
    <tableColumn id="16" xr3:uid="{9058E543-510B-4AE0-9255-8D90ABC5AE16}" name="Operational_Control" dataDxfId="55"/>
    <tableColumn id="17" xr3:uid="{0BD6E085-A0FA-4217-A937-4EA84C569CE8}" name="Operation_Start_Date" dataDxfId="54"/>
    <tableColumn id="18" xr3:uid="{F043F85D-DC3D-420D-A2E8-7BDE78F1AE0F}" name="Repowering" dataDxfId="53"/>
    <tableColumn id="19" xr3:uid="{965D5D9D-945D-471A-B228-54301394A472}" name="Date_of_Repowering" dataDxfId="52"/>
    <tableColumn id="20" xr3:uid="{C887E9DB-55FC-4DB2-8809-BABF2A3CF277}" name="Primary_Fuel" dataDxfId="51"/>
    <tableColumn id="21" xr3:uid="{3ECED957-6E4A-492C-8363-A45877F73C74}" name="Fuel_Description" dataDxfId="50"/>
    <tableColumn id="22" xr3:uid="{D0DE938D-EED4-4CC1-9148-B4416BACC3A7}" name="GPE_Determination" dataDxfId="49"/>
    <tableColumn id="23" xr3:uid="{22B0213D-02FD-4A86-9EE2-7645EFEC63C6}" name="Net_Nameplate_Capacity_MW" dataDxfId="48"/>
    <tableColumn id="24" xr3:uid="{203BC9E1-D7DF-4502-8DED-14B8BC43CBE7}" name="Gross_Nameplate_Capacity_MW" dataDxfId="47"/>
    <tableColumn id="25" xr3:uid="{2E34DBC0-69F3-4795-9FCC-04290776AC27}" name="Net_Generation_MWh" dataDxfId="46"/>
    <tableColumn id="26" xr3:uid="{ACFD4B8C-66DD-400E-89C6-9D27E1C93157}" name="Gross_Generation_MWh" dataDxfId="45"/>
    <tableColumn id="27" xr3:uid="{40DCA2E5-DB53-48CD-BA07-6A1C9CAA781C}" name="Additional_Capacity" dataDxfId="44"/>
    <tableColumn id="28" xr3:uid="{F30F1E27-74BA-4510-B1D0-F16DAF3C97BD}" name="Implementation_Date" dataDxfId="43"/>
    <tableColumn id="29" xr3:uid="{45AD103E-024C-47EB-A4FC-00C12EE9CE72}" name="Net_Generation_Increase" dataDxfId="42"/>
    <tableColumn id="30" xr3:uid="{575D4C09-04C0-4021-B370-23ACCF13357A}" name="Description_of_Activities" dataDxfId="41"/>
    <tableColumn id="31" xr3:uid="{666400DA-8339-4992-8798-042843A51E61}" name="Deliveries_from_new_facilities" dataDxfId="40"/>
    <tableColumn id="32" xr3:uid="{04343945-8D1A-436F-B38E-E599E7C46870}" name="Deliveries_from_existing_factilities" dataDxfId="39"/>
    <tableColumn id="34" xr3:uid="{B8EF0759-A113-4954-814D-0BD40F4A7DC6}" name="Notes" dataDxfId="38"/>
    <tableColumn id="33" xr3:uid="{91E79FF5-C606-4EFD-B04A-9BF227914BB7}" name="Verify_Entry_Message" dataDxfId="37">
      <calculatedColumnFormula>IF(AI4+AJ4+AK4+AL4&gt;0,"Verify Entry message: Complete all required (light green) cells in this row.","")</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8417DE-897C-422E-9D92-2BD3A68A7B08}" name="Source_Lookup" displayName="Source_Lookup" ref="A1:M552" totalsRowShown="0" headerRowDxfId="36" dataDxfId="35" tableBorderDxfId="34">
  <autoFilter ref="A1:M552" xr:uid="{BF8417DE-897C-422E-9D92-2BD3A68A7B08}"/>
  <sortState xmlns:xlrd2="http://schemas.microsoft.com/office/spreadsheetml/2017/richdata2" ref="A2:M552">
    <sortCondition ref="A1:A552"/>
  </sortState>
  <tableColumns count="13">
    <tableColumn id="1" xr3:uid="{3305A6E0-6194-4D14-B031-287B36103A96}" name="Facility" dataDxfId="33" totalsRowDxfId="32"/>
    <tableColumn id="2" xr3:uid="{C765D3B5-BA63-4FAA-9CF7-B8FB02671340}" name="SourceID" dataDxfId="31" totalsRowDxfId="30"/>
    <tableColumn id="3" xr3:uid="{D6DC0A7A-1856-460C-AC9A-6C5F384E3C93}" name="EPA_Acid_Rain_Program" dataDxfId="29" totalsRowDxfId="28"/>
    <tableColumn id="4" xr3:uid="{A6AA19DD-DCEC-4E48-9012-37FF13EE6769}" name="EPA_40CFR_Part98" dataDxfId="27" totalsRowDxfId="26"/>
    <tableColumn id="5" xr3:uid="{471FA686-B0E6-481A-8AA1-72F22F1C0AE7}" name="EIA_ID" dataDxfId="25" totalsRowDxfId="24"/>
    <tableColumn id="6" xr3:uid="{C1FDEB12-1A63-490D-9A14-0089B49D730B}" name="FERC_PURPA_QF_Program" dataDxfId="23" totalsRowDxfId="22"/>
    <tableColumn id="7" xr3:uid="{BFCC29EE-7CC2-42A6-9E71-B43F766DBC73}" name="Primary_Fuel" dataDxfId="21" totalsRowDxfId="20"/>
    <tableColumn id="8" xr3:uid="{5CF406C9-2B2E-49A8-A1D5-2C27BD89CAC5}" name="Jurisdiction" dataDxfId="19" totalsRowDxfId="18"/>
    <tableColumn id="9" xr3:uid="{45599747-5913-45AF-8014-64C7CC401E88}" name="Address" dataDxfId="17" totalsRowDxfId="16"/>
    <tableColumn id="10" xr3:uid="{A7E31747-339E-4877-B0DB-83E041E23571}" name="Latitude" dataDxfId="15" totalsRowDxfId="14"/>
    <tableColumn id="11" xr3:uid="{5353DA64-01F3-4F55-AD70-E9535A5CD10B}" name="Longitude" dataDxfId="13" totalsRowDxfId="12"/>
    <tableColumn id="12" xr3:uid="{872DCD95-20AB-41A8-BB07-AEDFCAE31F6B}" name="Nameplate_Capacity_MW" dataDxfId="11" totalsRowDxfId="10"/>
    <tableColumn id="13" xr3:uid="{E74FBEA8-6C27-4AE1-835D-B22F13113E50}" name="Alternate_EIA_ID" dataDxfId="9" totalsRowDxfId="8"/>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leg.wa.gov/WAC/default.aspx?cite=173-441&amp;full=true"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sheetPr>
  <dimension ref="A1:G32"/>
  <sheetViews>
    <sheetView showGridLines="0" tabSelected="1" zoomScale="104" zoomScaleNormal="120" workbookViewId="0">
      <selection activeCell="C11" sqref="C11"/>
    </sheetView>
  </sheetViews>
  <sheetFormatPr defaultRowHeight="15.6" x14ac:dyDescent="0.3"/>
  <cols>
    <col min="1" max="1" width="88" style="84" customWidth="1"/>
    <col min="2" max="2" width="42.44140625" customWidth="1"/>
    <col min="4" max="4" width="62" customWidth="1"/>
  </cols>
  <sheetData>
    <row r="1" spans="1:7" ht="18" x14ac:dyDescent="0.35">
      <c r="A1" s="89" t="s">
        <v>13</v>
      </c>
      <c r="D1" s="1" t="s">
        <v>3</v>
      </c>
    </row>
    <row r="2" spans="1:7" ht="15" thickBot="1" x14ac:dyDescent="0.35">
      <c r="A2"/>
      <c r="C2" s="2"/>
      <c r="D2" t="s">
        <v>1219</v>
      </c>
    </row>
    <row r="3" spans="1:7" ht="14.4" x14ac:dyDescent="0.3">
      <c r="A3" s="90" t="s">
        <v>4</v>
      </c>
      <c r="D3" t="s">
        <v>1218</v>
      </c>
    </row>
    <row r="4" spans="1:7" ht="51.6" customHeight="1" x14ac:dyDescent="0.3">
      <c r="A4" s="91" t="s">
        <v>184</v>
      </c>
      <c r="B4" s="92"/>
      <c r="D4" s="133" t="s">
        <v>1217</v>
      </c>
    </row>
    <row r="5" spans="1:7" ht="22.8" customHeight="1" x14ac:dyDescent="0.3">
      <c r="A5" s="93" t="s">
        <v>1216</v>
      </c>
      <c r="B5" s="94"/>
    </row>
    <row r="6" spans="1:7" ht="49.2" customHeight="1" x14ac:dyDescent="0.3">
      <c r="A6" s="93" t="s">
        <v>185</v>
      </c>
      <c r="B6" s="94"/>
    </row>
    <row r="7" spans="1:7" ht="54" customHeight="1" x14ac:dyDescent="0.3">
      <c r="A7" s="93" t="s">
        <v>1215</v>
      </c>
      <c r="B7" s="95"/>
    </row>
    <row r="8" spans="1:7" ht="3" customHeight="1" thickBot="1" x14ac:dyDescent="0.35">
      <c r="A8" s="96"/>
      <c r="B8" s="95"/>
    </row>
    <row r="9" spans="1:7" ht="15.6" customHeight="1" x14ac:dyDescent="0.3">
      <c r="A9" s="97" t="s">
        <v>39</v>
      </c>
    </row>
    <row r="10" spans="1:7" ht="38.4" customHeight="1" x14ac:dyDescent="0.3">
      <c r="A10" s="98" t="s">
        <v>186</v>
      </c>
      <c r="B10" s="95"/>
    </row>
    <row r="11" spans="1:7" ht="34.799999999999997" customHeight="1" x14ac:dyDescent="0.3">
      <c r="A11" s="93" t="s">
        <v>188</v>
      </c>
      <c r="B11" s="95"/>
    </row>
    <row r="12" spans="1:7" ht="41.4" customHeight="1" thickBot="1" x14ac:dyDescent="0.35">
      <c r="A12" s="93" t="s">
        <v>187</v>
      </c>
      <c r="B12" s="95"/>
    </row>
    <row r="13" spans="1:7" ht="9" hidden="1" customHeight="1" thickBot="1" x14ac:dyDescent="0.35">
      <c r="A13" s="97"/>
    </row>
    <row r="14" spans="1:7" ht="15.6" customHeight="1" x14ac:dyDescent="0.3">
      <c r="A14" s="97" t="s">
        <v>183</v>
      </c>
      <c r="B14" s="99"/>
    </row>
    <row r="15" spans="1:7" ht="47.4" customHeight="1" thickBot="1" x14ac:dyDescent="0.35">
      <c r="A15" s="100" t="s">
        <v>224</v>
      </c>
      <c r="B15" s="101"/>
      <c r="G15" s="102"/>
    </row>
    <row r="16" spans="1:7" ht="9" hidden="1" customHeight="1" x14ac:dyDescent="0.3">
      <c r="A16" s="103"/>
      <c r="B16" s="99"/>
    </row>
    <row r="17" spans="1:4" ht="6" hidden="1" customHeight="1" x14ac:dyDescent="0.3">
      <c r="A17" s="95"/>
      <c r="B17" s="101"/>
    </row>
    <row r="18" spans="1:4" ht="15.6" customHeight="1" thickBot="1" x14ac:dyDescent="0.35">
      <c r="A18" s="104"/>
    </row>
    <row r="19" spans="1:4" ht="15.6" customHeight="1" x14ac:dyDescent="0.3">
      <c r="A19" s="105" t="s">
        <v>8</v>
      </c>
      <c r="B19" s="106"/>
      <c r="D19" s="107" t="s">
        <v>94</v>
      </c>
    </row>
    <row r="20" spans="1:4" ht="15.6" customHeight="1" x14ac:dyDescent="0.3">
      <c r="A20" s="108" t="s">
        <v>7</v>
      </c>
      <c r="B20" s="109"/>
      <c r="D20" s="58" t="s">
        <v>97</v>
      </c>
    </row>
    <row r="21" spans="1:4" ht="14.4" x14ac:dyDescent="0.3">
      <c r="A21" s="110" t="s">
        <v>6</v>
      </c>
      <c r="B21" s="111"/>
      <c r="D21" s="56" t="str">
        <f>IF(Validation!B8="FAIL",Validation!C8,"")</f>
        <v>Enter a value for all green cells on the "Start Here" tab.</v>
      </c>
    </row>
    <row r="22" spans="1:4" ht="14.4" x14ac:dyDescent="0.3">
      <c r="A22" s="112" t="s">
        <v>5</v>
      </c>
      <c r="B22" s="113"/>
      <c r="D22" s="56" t="str">
        <f>IF(Validation!B9="FAIL",Validation!C9,"")</f>
        <v/>
      </c>
    </row>
    <row r="23" spans="1:4" x14ac:dyDescent="0.3">
      <c r="D23" s="58" t="str">
        <f>IF(Validation!B10="FAIL",Validation!C10,"")</f>
        <v/>
      </c>
    </row>
    <row r="24" spans="1:4" ht="15" thickBot="1" x14ac:dyDescent="0.35">
      <c r="A24" s="114" t="s">
        <v>9</v>
      </c>
      <c r="B24" s="115"/>
      <c r="D24" s="57" t="str">
        <f ca="1">IF(Validation!B11="FAIL",Validation!C11,"")</f>
        <v/>
      </c>
    </row>
    <row r="25" spans="1:4" ht="14.4" x14ac:dyDescent="0.3">
      <c r="A25" s="116" t="s">
        <v>10</v>
      </c>
      <c r="B25" s="117"/>
    </row>
    <row r="27" spans="1:4" ht="21" x14ac:dyDescent="0.4">
      <c r="A27" s="134" t="s">
        <v>0</v>
      </c>
      <c r="B27" s="134"/>
      <c r="D27" s="4"/>
    </row>
    <row r="28" spans="1:4" ht="48" customHeight="1" x14ac:dyDescent="0.3">
      <c r="A28" s="88" t="s">
        <v>220</v>
      </c>
      <c r="B28" s="3"/>
    </row>
    <row r="29" spans="1:4" x14ac:dyDescent="0.3">
      <c r="A29" s="87" t="s">
        <v>227</v>
      </c>
      <c r="B29" s="83" t="str">
        <f>IF($B$28="","",LOOKUP($B$28,'Lookup - Reporter'!$B$2:$B$64,'Lookup - Reporter'!$A$2:$A$64))</f>
        <v/>
      </c>
    </row>
    <row r="30" spans="1:4" x14ac:dyDescent="0.3">
      <c r="A30" s="85" t="s">
        <v>11</v>
      </c>
      <c r="B30" s="86">
        <v>2024</v>
      </c>
    </row>
    <row r="31" spans="1:4" ht="61.2" customHeight="1" x14ac:dyDescent="0.3">
      <c r="A31" s="85" t="s">
        <v>12</v>
      </c>
      <c r="B31" s="62"/>
    </row>
    <row r="32" spans="1:4" x14ac:dyDescent="0.3">
      <c r="A32"/>
      <c r="B32" s="84"/>
    </row>
  </sheetData>
  <sheetProtection algorithmName="SHA-512" hashValue="/MZff3lFgEdqFoUiCxITjPOAxlq1VrKoCHkQ7ppXlba5garavtNK3yvVDfm2ybRr3Y3ivOqDRFBeM3Cfq++d/A==" saltValue="QJP4a759vSy2bvFLPFbHVQ==" spinCount="100000" sheet="1"/>
  <mergeCells count="1">
    <mergeCell ref="A27:B27"/>
  </mergeCells>
  <conditionalFormatting sqref="D21:D24 G24:I25">
    <cfRule type="cellIs" dxfId="6" priority="5" operator="notEqual">
      <formula>""</formula>
    </cfRule>
  </conditionalFormatting>
  <hyperlinks>
    <hyperlink ref="A25" r:id="rId1" xr:uid="{00000000-0004-0000-0000-000000000000}"/>
  </hyperlink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containsText" priority="1" operator="containsText" id="{FDAE373F-8892-417F-908F-0C05B47E336B}">
            <xm:f>NOT(ISERROR(SEARCH('Lookup - Reporter'!$A$48,B29)))</xm:f>
            <xm:f>'Lookup - Reporter'!$A$48</xm:f>
            <x14:dxf>
              <fill>
                <patternFill>
                  <bgColor theme="9" tint="0.79998168889431442"/>
                </patternFill>
              </fill>
            </x14:dxf>
          </x14:cfRule>
          <xm:sqref>B29:B30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25CEC0A-096A-4735-843C-E8055A1FC103}">
          <x14:formula1>
            <xm:f>'Lookup - Reporter'!$B$2:$B$64</xm:f>
          </x14:formula1>
          <xm:sqref>B28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7097-50A8-4233-9CD2-0B916C1C785F}">
  <sheetPr>
    <tabColor rgb="FF00B050"/>
  </sheetPr>
  <dimension ref="A1:AM200"/>
  <sheetViews>
    <sheetView showGridLines="0" zoomScale="84" zoomScaleNormal="90" workbookViewId="0">
      <selection activeCell="A2" sqref="A2"/>
    </sheetView>
  </sheetViews>
  <sheetFormatPr defaultRowHeight="14.4" x14ac:dyDescent="0.3"/>
  <cols>
    <col min="1" max="1" width="40.33203125" customWidth="1"/>
    <col min="2" max="2" width="15.88671875" customWidth="1"/>
    <col min="3" max="3" width="29.6640625" style="4" customWidth="1"/>
    <col min="4" max="4" width="15.6640625" customWidth="1"/>
    <col min="5" max="8" width="13.6640625" customWidth="1"/>
    <col min="9" max="9" width="54.109375" customWidth="1"/>
    <col min="10" max="12" width="16.6640625" customWidth="1"/>
    <col min="13" max="13" width="29.6640625" customWidth="1"/>
    <col min="14" max="14" width="27.88671875" customWidth="1"/>
    <col min="15" max="15" width="14.44140625" customWidth="1"/>
    <col min="16" max="16" width="26.44140625" customWidth="1"/>
    <col min="17" max="17" width="18.88671875" customWidth="1"/>
    <col min="18" max="18" width="15.6640625" customWidth="1"/>
    <col min="19" max="19" width="30" customWidth="1"/>
    <col min="20" max="20" width="45.109375" style="4" bestFit="1" customWidth="1"/>
    <col min="21" max="21" width="46.109375" customWidth="1"/>
    <col min="22" max="22" width="39.109375" customWidth="1"/>
    <col min="23" max="26" width="24.6640625" customWidth="1"/>
    <col min="27" max="29" width="15.6640625" customWidth="1"/>
    <col min="30" max="30" width="59.44140625" customWidth="1"/>
    <col min="31" max="32" width="36.6640625" customWidth="1"/>
    <col min="33" max="33" width="38.6640625" customWidth="1"/>
    <col min="34" max="34" width="80" customWidth="1"/>
    <col min="35" max="38" width="8.88671875" hidden="1" customWidth="1"/>
  </cols>
  <sheetData>
    <row r="1" spans="1:39" s="1" customFormat="1" ht="28.95" customHeight="1" x14ac:dyDescent="0.3">
      <c r="A1" s="67" t="s">
        <v>191</v>
      </c>
      <c r="B1" s="68"/>
      <c r="C1" s="69"/>
      <c r="D1" s="67" t="s">
        <v>192</v>
      </c>
      <c r="E1" s="70"/>
      <c r="F1" s="70"/>
      <c r="G1" s="70"/>
      <c r="H1" s="68"/>
      <c r="I1" s="71" t="s">
        <v>193</v>
      </c>
      <c r="J1" s="70"/>
      <c r="K1" s="70"/>
      <c r="L1" s="68"/>
      <c r="M1" s="71" t="s">
        <v>194</v>
      </c>
      <c r="N1" s="72"/>
      <c r="O1" s="67" t="s">
        <v>195</v>
      </c>
      <c r="P1" s="73"/>
      <c r="Q1" s="67" t="s">
        <v>196</v>
      </c>
      <c r="R1" s="70"/>
      <c r="S1" s="72"/>
      <c r="T1" s="67" t="s">
        <v>197</v>
      </c>
      <c r="U1" s="68"/>
      <c r="V1" s="74" t="s">
        <v>102</v>
      </c>
      <c r="W1" s="67" t="s">
        <v>198</v>
      </c>
      <c r="X1" s="72"/>
      <c r="Y1" s="67" t="s">
        <v>199</v>
      </c>
      <c r="Z1" s="68"/>
      <c r="AA1" s="71" t="s">
        <v>200</v>
      </c>
      <c r="AB1" s="75"/>
      <c r="AC1" s="70"/>
      <c r="AD1" s="68"/>
      <c r="AE1" s="76"/>
      <c r="AF1" s="77"/>
      <c r="AG1" s="77"/>
    </row>
    <row r="2" spans="1:39" s="1" customFormat="1" ht="124.5" customHeight="1" thickBot="1" x14ac:dyDescent="0.35">
      <c r="A2" s="42" t="s">
        <v>201</v>
      </c>
      <c r="B2" s="45" t="s">
        <v>105</v>
      </c>
      <c r="C2" s="118" t="s">
        <v>202</v>
      </c>
      <c r="D2" s="42" t="s">
        <v>189</v>
      </c>
      <c r="E2" s="78" t="s">
        <v>203</v>
      </c>
      <c r="F2" s="78" t="s">
        <v>204</v>
      </c>
      <c r="G2" s="78" t="s">
        <v>205</v>
      </c>
      <c r="H2" s="43" t="s">
        <v>206</v>
      </c>
      <c r="I2" s="79" t="s">
        <v>16</v>
      </c>
      <c r="J2" s="78" t="s">
        <v>207</v>
      </c>
      <c r="K2" s="78" t="s">
        <v>208</v>
      </c>
      <c r="L2" s="43" t="s">
        <v>209</v>
      </c>
      <c r="M2" s="79" t="s">
        <v>36</v>
      </c>
      <c r="N2" s="45" t="s">
        <v>37</v>
      </c>
      <c r="O2" s="42" t="s">
        <v>106</v>
      </c>
      <c r="P2" s="43" t="s">
        <v>107</v>
      </c>
      <c r="Q2" s="42" t="s">
        <v>210</v>
      </c>
      <c r="R2" s="78" t="s">
        <v>211</v>
      </c>
      <c r="S2" s="45" t="s">
        <v>212</v>
      </c>
      <c r="T2" s="42" t="s">
        <v>33</v>
      </c>
      <c r="U2" s="43" t="s">
        <v>38</v>
      </c>
      <c r="V2" s="80" t="s">
        <v>213</v>
      </c>
      <c r="W2" s="42" t="s">
        <v>104</v>
      </c>
      <c r="X2" s="45" t="s">
        <v>103</v>
      </c>
      <c r="Y2" s="42" t="s">
        <v>163</v>
      </c>
      <c r="Z2" s="43" t="s">
        <v>164</v>
      </c>
      <c r="AA2" s="79" t="s">
        <v>214</v>
      </c>
      <c r="AB2" s="78" t="s">
        <v>215</v>
      </c>
      <c r="AC2" s="78" t="s">
        <v>216</v>
      </c>
      <c r="AD2" s="43" t="s">
        <v>35</v>
      </c>
      <c r="AE2" s="81" t="s">
        <v>217</v>
      </c>
      <c r="AF2" s="82" t="s">
        <v>218</v>
      </c>
      <c r="AG2" s="82" t="s">
        <v>219</v>
      </c>
      <c r="AH2" s="51" t="s">
        <v>228</v>
      </c>
    </row>
    <row r="3" spans="1:39" s="132" customFormat="1" ht="31.8" hidden="1" customHeight="1" x14ac:dyDescent="0.3">
      <c r="A3" s="126" t="s">
        <v>138</v>
      </c>
      <c r="B3" s="127" t="s">
        <v>116</v>
      </c>
      <c r="C3" s="127" t="s">
        <v>117</v>
      </c>
      <c r="D3" s="127" t="s">
        <v>139</v>
      </c>
      <c r="E3" s="127" t="s">
        <v>111</v>
      </c>
      <c r="F3" s="127" t="s">
        <v>112</v>
      </c>
      <c r="G3" s="127" t="s">
        <v>113</v>
      </c>
      <c r="H3" s="127" t="s">
        <v>118</v>
      </c>
      <c r="I3" s="127" t="s">
        <v>108</v>
      </c>
      <c r="J3" s="127" t="s">
        <v>115</v>
      </c>
      <c r="K3" s="127" t="s">
        <v>14</v>
      </c>
      <c r="L3" s="127" t="s">
        <v>15</v>
      </c>
      <c r="M3" s="127" t="s">
        <v>119</v>
      </c>
      <c r="N3" s="127" t="s">
        <v>120</v>
      </c>
      <c r="O3" s="127" t="s">
        <v>121</v>
      </c>
      <c r="P3" s="127" t="s">
        <v>122</v>
      </c>
      <c r="Q3" s="127" t="s">
        <v>123</v>
      </c>
      <c r="R3" s="127" t="s">
        <v>124</v>
      </c>
      <c r="S3" s="127" t="s">
        <v>125</v>
      </c>
      <c r="T3" s="128" t="s">
        <v>114</v>
      </c>
      <c r="U3" s="127" t="s">
        <v>126</v>
      </c>
      <c r="V3" s="127" t="s">
        <v>127</v>
      </c>
      <c r="W3" s="127" t="s">
        <v>128</v>
      </c>
      <c r="X3" s="127" t="s">
        <v>129</v>
      </c>
      <c r="Y3" s="127" t="s">
        <v>131</v>
      </c>
      <c r="Z3" s="127" t="s">
        <v>132</v>
      </c>
      <c r="AA3" s="127" t="s">
        <v>130</v>
      </c>
      <c r="AB3" s="127" t="s">
        <v>133</v>
      </c>
      <c r="AC3" s="127" t="s">
        <v>134</v>
      </c>
      <c r="AD3" s="127" t="s">
        <v>135</v>
      </c>
      <c r="AE3" s="127" t="s">
        <v>136</v>
      </c>
      <c r="AF3" s="129" t="s">
        <v>137</v>
      </c>
      <c r="AG3" s="130" t="s">
        <v>182</v>
      </c>
      <c r="AH3" s="131" t="s">
        <v>221</v>
      </c>
    </row>
    <row r="4" spans="1:39" s="7" customFormat="1" ht="15.6" x14ac:dyDescent="0.3">
      <c r="A4" s="40"/>
      <c r="B4" s="44"/>
      <c r="C4" s="6"/>
      <c r="D4" s="49" t="str">
        <f>IF(Table4[[#This Row],[Facility_Name]]=0,"",IF(_xlfn.IFNA(INDEX(Source_Lookup[SourceID],MATCH(Table4[[#This Row],[Facility_Name]],Source_Lookup[Facility],0)),"")=0,"",_xlfn.IFNA(INDEX(Source_Lookup[SourceID],MATCH(Table4[[#This Row],[Facility_Name]],Source_Lookup[Facility],0)),"Newly Specified")))</f>
        <v/>
      </c>
      <c r="E4" s="63" t="str">
        <f>IF(_xlfn.IFNA(INDEX(Source_Lookup[EPA_Acid_Rain_Program],MATCH(Table4[[#This Row],[Facility_Name]],Source_Lookup[Facility],0)),"")=0,"",_xlfn.IFNA(INDEX(Source_Lookup[EPA_Acid_Rain_Program],MATCH(Table4[[#This Row],[Facility_Name]],Source_Lookup[Facility],0)),""))</f>
        <v/>
      </c>
      <c r="F4" s="44" t="str">
        <f>IF(_xlfn.IFNA(INDEX(Source_Lookup[EPA_40CFR_Part98],MATCH(Table4[[#This Row],[Facility_Name]],Source_Lookup[Facility],0)),"")=0,"",_xlfn.IFNA(INDEX(Source_Lookup[EPA_40CFR_Part98],MATCH(Table4[[#This Row],[Facility_Name]],Source_Lookup[Facility],0)),""))</f>
        <v/>
      </c>
      <c r="G4" s="44" t="str">
        <f>IF(_xlfn.IFNA(INDEX(Source_Lookup[EIA_ID],MATCH(Table4[[#This Row],[Facility_Name]],Source_Lookup[Facility],0)),"")=0,"",_xlfn.IFNA(INDEX(Source_Lookup[EIA_ID],MATCH(Table4[[#This Row],[Facility_Name]],Source_Lookup[Facility],0)),""))</f>
        <v/>
      </c>
      <c r="H4" s="44"/>
      <c r="I4" s="5" t="str">
        <f>IF(_xlfn.IFNA(INDEX(Source_Lookup[Address],MATCH(Table4[[#This Row],[Facility_Name]],Source_Lookup[Facility],0)),"")=0,"",_xlfn.IFNA(INDEX(Source_Lookup[Address],MATCH(Table4[[#This Row],[Facility_Name]],Source_Lookup[Facility],0)),""))</f>
        <v/>
      </c>
      <c r="J4" s="5" t="str">
        <f>IF(_xlfn.IFNA(INDEX(Source_Lookup[Jurisdiction],MATCH(Table4[[#This Row],[Facility_Name]],Source_Lookup[Facility],0)),"")=0,"",_xlfn.IFNA(INDEX(Source_Lookup[Jurisdiction],MATCH(Table4[[#This Row],[Facility_Name]],Source_Lookup[Facility],0)),""))</f>
        <v/>
      </c>
      <c r="K4" s="63" t="str">
        <f>IF(_xlfn.IFNA(INDEX(Source_Lookup[Latitude],MATCH(Table4[[#This Row],[Facility_Name]],Source_Lookup[Facility],0)),"")=0,"",_xlfn.IFNA(INDEX(Source_Lookup[Latitude],MATCH(Table4[[#This Row],[Facility_Name]],Source_Lookup[Facility],0)),""))</f>
        <v/>
      </c>
      <c r="L4" s="63" t="str">
        <f>IF(_xlfn.IFNA(INDEX(Source_Lookup[Longitude],MATCH(Table4[[#This Row],[Facility_Name]],Source_Lookup[Facility],0)),"")=0,"",_xlfn.IFNA(INDEX(Source_Lookup[Longitude],MATCH(Table4[[#This Row],[Facility_Name]],Source_Lookup[Facility],0)),""))</f>
        <v/>
      </c>
      <c r="M4" s="5"/>
      <c r="N4" s="5"/>
      <c r="O4" s="25"/>
      <c r="P4" s="5"/>
      <c r="Q4" s="65"/>
      <c r="R4" s="8"/>
      <c r="S4" s="64"/>
      <c r="T4" s="6"/>
      <c r="U4" s="47"/>
      <c r="V4" s="8"/>
      <c r="W4" s="47"/>
      <c r="X4" s="47"/>
      <c r="Y4" s="47"/>
      <c r="Z4" s="47"/>
      <c r="AA4" s="46"/>
      <c r="AB4" s="64"/>
      <c r="AC4" s="48"/>
      <c r="AD4" s="46"/>
      <c r="AE4" s="5"/>
      <c r="AF4" s="47"/>
      <c r="AG4" s="50"/>
      <c r="AH4" s="52" t="str">
        <f>IF(AI4+AJ4+AK4+AL4&gt;0,"Verify Entry message: Complete all required (light green) cells in this row.","")</f>
        <v/>
      </c>
      <c r="AI4" s="39">
        <f>IF(A4="",0,IF(OR(COUNTBLANK(C4)+COUNTBLANK(I4:J4)+COUNTBLANK(M4:R4)+COUNTBLANK(T4)+COUNTBLANK(V4)+COUNTBLANK(Table4[[#This Row],[Deliveries_from_new_facilities]])),"1","0"))</f>
        <v>0</v>
      </c>
      <c r="AJ4" s="37">
        <f>IF(A4="",0,IF(OR(R4="NO",R4="UNKNOWN"),0,IF(OR(COUNTBLANK(S4)),"1","0")))</f>
        <v>0</v>
      </c>
      <c r="AK4" s="38">
        <f>IF(A4="",0,IF(V4="no",0,IF(OR(COUNTBLANK(Table4[[#This Row],[Net_Nameplate_Capacity_MW]:[Additional_Capacity]])+COUNTBLANK(Table4[[#This Row],[Deliveries_from_existing_factilities]])),"1","0")))</f>
        <v>0</v>
      </c>
      <c r="AL4" s="37">
        <f>IF(OR(A4="",Table4[[#This Row],[GPE_Determination]]="No"),0,IF(AA4="NO",0,IF(OR(COUNTBLANK(Table4[[#This Row],[Implementation_Date]:[Description_of_Activities]])),"1","0")))</f>
        <v>0</v>
      </c>
      <c r="AM4"/>
    </row>
    <row r="5" spans="1:39" s="7" customFormat="1" ht="15.6" x14ac:dyDescent="0.3">
      <c r="A5" s="40"/>
      <c r="B5" s="44"/>
      <c r="C5" s="6"/>
      <c r="D5" s="49" t="str">
        <f>IF(Table4[[#This Row],[Facility_Name]]=0,"",IF(_xlfn.IFNA(INDEX(Source_Lookup[SourceID],MATCH(Table4[[#This Row],[Facility_Name]],Source_Lookup[Facility],0)),"")=0,"",_xlfn.IFNA(INDEX(Source_Lookup[SourceID],MATCH(Table4[[#This Row],[Facility_Name]],Source_Lookup[Facility],0)),"Newly Specified")))</f>
        <v/>
      </c>
      <c r="E5" s="63" t="str">
        <f>IF(_xlfn.IFNA(INDEX(Source_Lookup[EPA_Acid_Rain_Program],MATCH(Table4[[#This Row],[Facility_Name]],Source_Lookup[Facility],0)),"")=0,"",_xlfn.IFNA(INDEX(Source_Lookup[EPA_Acid_Rain_Program],MATCH(Table4[[#This Row],[Facility_Name]],Source_Lookup[Facility],0)),""))</f>
        <v/>
      </c>
      <c r="F5" s="44" t="str">
        <f>IF(_xlfn.IFNA(INDEX(Source_Lookup[EPA_40CFR_Part98],MATCH(Table4[[#This Row],[Facility_Name]],Source_Lookup[Facility],0)),"")=0,"",_xlfn.IFNA(INDEX(Source_Lookup[EPA_40CFR_Part98],MATCH(Table4[[#This Row],[Facility_Name]],Source_Lookup[Facility],0)),""))</f>
        <v/>
      </c>
      <c r="G5" s="44" t="str">
        <f>IF(_xlfn.IFNA(INDEX(Source_Lookup[EIA_ID],MATCH(Table4[[#This Row],[Facility_Name]],Source_Lookup[Facility],0)),"")=0,"",_xlfn.IFNA(INDEX(Source_Lookup[EIA_ID],MATCH(Table4[[#This Row],[Facility_Name]],Source_Lookup[Facility],0)),""))</f>
        <v/>
      </c>
      <c r="H5" s="44"/>
      <c r="I5" s="5" t="str">
        <f>IF(_xlfn.IFNA(INDEX(Source_Lookup[Address],MATCH(Table4[[#This Row],[Facility_Name]],Source_Lookup[Facility],0)),"")=0,"",_xlfn.IFNA(INDEX(Source_Lookup[Address],MATCH(Table4[[#This Row],[Facility_Name]],Source_Lookup[Facility],0)),""))</f>
        <v/>
      </c>
      <c r="J5" s="5" t="str">
        <f>IF(_xlfn.IFNA(INDEX(Source_Lookup[Jurisdiction],MATCH(Table4[[#This Row],[Facility_Name]],Source_Lookup[Facility],0)),"")=0,"",_xlfn.IFNA(INDEX(Source_Lookup[Jurisdiction],MATCH(Table4[[#This Row],[Facility_Name]],Source_Lookup[Facility],0)),""))</f>
        <v/>
      </c>
      <c r="K5" s="63" t="str">
        <f>IF(_xlfn.IFNA(INDEX(Source_Lookup[Latitude],MATCH(Table4[[#This Row],[Facility_Name]],Source_Lookup[Facility],0)),"")=0,"",_xlfn.IFNA(INDEX(Source_Lookup[Latitude],MATCH(Table4[[#This Row],[Facility_Name]],Source_Lookup[Facility],0)),""))</f>
        <v/>
      </c>
      <c r="L5" s="63" t="str">
        <f>IF(_xlfn.IFNA(INDEX(Source_Lookup[Longitude],MATCH(Table4[[#This Row],[Facility_Name]],Source_Lookup[Facility],0)),"")=0,"",_xlfn.IFNA(INDEX(Source_Lookup[Longitude],MATCH(Table4[[#This Row],[Facility_Name]],Source_Lookup[Facility],0)),""))</f>
        <v/>
      </c>
      <c r="M5" s="5"/>
      <c r="N5" s="5"/>
      <c r="O5" s="25"/>
      <c r="P5" s="5"/>
      <c r="Q5" s="65"/>
      <c r="R5" s="8"/>
      <c r="S5" s="64"/>
      <c r="T5" s="6"/>
      <c r="U5" s="47"/>
      <c r="V5" s="8"/>
      <c r="W5" s="47"/>
      <c r="X5" s="47"/>
      <c r="Y5" s="47"/>
      <c r="Z5" s="47"/>
      <c r="AA5" s="46"/>
      <c r="AB5" s="64"/>
      <c r="AC5" s="48"/>
      <c r="AD5" s="46"/>
      <c r="AE5" s="5"/>
      <c r="AF5" s="47"/>
      <c r="AG5" s="50"/>
      <c r="AH5" s="52" t="str">
        <f t="shared" ref="AH5:AH35" si="0">IF(AI5+AJ5+AK5+AL5&gt;0,"Verify Entry message: Complete all required (light green) cells in this row.","")</f>
        <v/>
      </c>
      <c r="AI5" s="39">
        <f>IF(A5="",0,IF(OR(COUNTBLANK(C5)+COUNTBLANK(I5:J5)+COUNTBLANK(M5:R5)+COUNTBLANK(T5)+COUNTBLANK(V5)+COUNTBLANK(Table4[[#This Row],[Deliveries_from_new_facilities]])),"1","0"))</f>
        <v>0</v>
      </c>
      <c r="AJ5" s="37">
        <f t="shared" ref="AJ5:AJ68" si="1">IF(A5="",0,IF(OR(R5="NO",R5="UNKNOWN"),0,IF(OR(COUNTBLANK(S5)),"1","0")))</f>
        <v>0</v>
      </c>
      <c r="AK5" s="38">
        <f>IF(A5="",0,IF(V5="no",0,IF(OR(COUNTBLANK(Table4[[#This Row],[Net_Nameplate_Capacity_MW]:[Additional_Capacity]])+COUNTBLANK(Table4[[#This Row],[Deliveries_from_existing_factilities]])),"1","0")))</f>
        <v>0</v>
      </c>
      <c r="AL5" s="37">
        <f>IF(OR(A5="",Table4[[#This Row],[GPE_Determination]]="No"),0,IF(AA5="NO",0,IF(OR(COUNTBLANK(Table4[[#This Row],[Implementation_Date]:[Description_of_Activities]])),"1","0")))</f>
        <v>0</v>
      </c>
    </row>
    <row r="6" spans="1:39" s="7" customFormat="1" ht="15.6" x14ac:dyDescent="0.3">
      <c r="A6" s="40"/>
      <c r="B6" s="44"/>
      <c r="C6" s="6"/>
      <c r="D6" s="49" t="str">
        <f>IF(Table4[[#This Row],[Facility_Name]]=0,"",IF(_xlfn.IFNA(INDEX(Source_Lookup[SourceID],MATCH(Table4[[#This Row],[Facility_Name]],Source_Lookup[Facility],0)),"")=0,"",_xlfn.IFNA(INDEX(Source_Lookup[SourceID],MATCH(Table4[[#This Row],[Facility_Name]],Source_Lookup[Facility],0)),"Newly Specified")))</f>
        <v/>
      </c>
      <c r="E6" s="63" t="str">
        <f>IF(_xlfn.IFNA(INDEX(Source_Lookup[EPA_Acid_Rain_Program],MATCH(Table4[[#This Row],[Facility_Name]],Source_Lookup[Facility],0)),"")=0,"",_xlfn.IFNA(INDEX(Source_Lookup[EPA_Acid_Rain_Program],MATCH(Table4[[#This Row],[Facility_Name]],Source_Lookup[Facility],0)),""))</f>
        <v/>
      </c>
      <c r="F6" s="44" t="str">
        <f>IF(_xlfn.IFNA(INDEX(Source_Lookup[EPA_40CFR_Part98],MATCH(Table4[[#This Row],[Facility_Name]],Source_Lookup[Facility],0)),"")=0,"",_xlfn.IFNA(INDEX(Source_Lookup[EPA_40CFR_Part98],MATCH(Table4[[#This Row],[Facility_Name]],Source_Lookup[Facility],0)),""))</f>
        <v/>
      </c>
      <c r="G6" s="44" t="str">
        <f>IF(_xlfn.IFNA(INDEX(Source_Lookup[EIA_ID],MATCH(Table4[[#This Row],[Facility_Name]],Source_Lookup[Facility],0)),"")=0,"",_xlfn.IFNA(INDEX(Source_Lookup[EIA_ID],MATCH(Table4[[#This Row],[Facility_Name]],Source_Lookup[Facility],0)),""))</f>
        <v/>
      </c>
      <c r="H6" s="44"/>
      <c r="I6" s="5" t="str">
        <f>IF(_xlfn.IFNA(INDEX(Source_Lookup[Address],MATCH(Table4[[#This Row],[Facility_Name]],Source_Lookup[Facility],0)),"")=0,"",_xlfn.IFNA(INDEX(Source_Lookup[Address],MATCH(Table4[[#This Row],[Facility_Name]],Source_Lookup[Facility],0)),""))</f>
        <v/>
      </c>
      <c r="J6" s="5" t="str">
        <f>IF(_xlfn.IFNA(INDEX(Source_Lookup[Jurisdiction],MATCH(Table4[[#This Row],[Facility_Name]],Source_Lookup[Facility],0)),"")=0,"",_xlfn.IFNA(INDEX(Source_Lookup[Jurisdiction],MATCH(Table4[[#This Row],[Facility_Name]],Source_Lookup[Facility],0)),""))</f>
        <v/>
      </c>
      <c r="K6" s="63" t="str">
        <f>IF(_xlfn.IFNA(INDEX(Source_Lookup[Latitude],MATCH(Table4[[#This Row],[Facility_Name]],Source_Lookup[Facility],0)),"")=0,"",_xlfn.IFNA(INDEX(Source_Lookup[Latitude],MATCH(Table4[[#This Row],[Facility_Name]],Source_Lookup[Facility],0)),""))</f>
        <v/>
      </c>
      <c r="L6" s="63" t="str">
        <f>IF(_xlfn.IFNA(INDEX(Source_Lookup[Longitude],MATCH(Table4[[#This Row],[Facility_Name]],Source_Lookup[Facility],0)),"")=0,"",_xlfn.IFNA(INDEX(Source_Lookup[Longitude],MATCH(Table4[[#This Row],[Facility_Name]],Source_Lookup[Facility],0)),""))</f>
        <v/>
      </c>
      <c r="M6" s="5"/>
      <c r="N6" s="5"/>
      <c r="O6" s="25"/>
      <c r="P6" s="5"/>
      <c r="Q6" s="65"/>
      <c r="R6" s="8"/>
      <c r="S6" s="64"/>
      <c r="T6" s="6"/>
      <c r="U6" s="47"/>
      <c r="V6" s="8"/>
      <c r="W6" s="47"/>
      <c r="X6" s="47"/>
      <c r="Y6" s="47"/>
      <c r="Z6" s="47"/>
      <c r="AA6" s="46"/>
      <c r="AB6" s="64"/>
      <c r="AC6" s="48"/>
      <c r="AD6" s="46"/>
      <c r="AE6" s="5"/>
      <c r="AF6" s="47"/>
      <c r="AG6" s="50"/>
      <c r="AH6" s="52" t="str">
        <f t="shared" si="0"/>
        <v/>
      </c>
      <c r="AI6" s="39">
        <f>IF(A6="",0,IF(OR(COUNTBLANK(C6)+COUNTBLANK(I6:J6)+COUNTBLANK(M6:R6)+COUNTBLANK(T6)+COUNTBLANK(V6)+COUNTBLANK(Table4[[#This Row],[Deliveries_from_new_facilities]])),"1","0"))</f>
        <v>0</v>
      </c>
      <c r="AJ6" s="37">
        <f t="shared" si="1"/>
        <v>0</v>
      </c>
      <c r="AK6" s="38">
        <f>IF(A6="",0,IF(V6="no",0,IF(OR(COUNTBLANK(Table4[[#This Row],[Net_Nameplate_Capacity_MW]:[Additional_Capacity]])+COUNTBLANK(Table4[[#This Row],[Deliveries_from_existing_factilities]])),"1","0")))</f>
        <v>0</v>
      </c>
      <c r="AL6" s="37">
        <f>IF(OR(A6="",Table4[[#This Row],[GPE_Determination]]="No"),0,IF(AA6="NO",0,IF(OR(COUNTBLANK(Table4[[#This Row],[Implementation_Date]:[Description_of_Activities]])),"1","0")))</f>
        <v>0</v>
      </c>
    </row>
    <row r="7" spans="1:39" s="7" customFormat="1" ht="15.6" x14ac:dyDescent="0.3">
      <c r="A7" s="40"/>
      <c r="B7" s="44"/>
      <c r="C7" s="6"/>
      <c r="D7" s="49" t="str">
        <f>IF(Table4[[#This Row],[Facility_Name]]=0,"",IF(_xlfn.IFNA(INDEX(Source_Lookup[SourceID],MATCH(Table4[[#This Row],[Facility_Name]],Source_Lookup[Facility],0)),"")=0,"",_xlfn.IFNA(INDEX(Source_Lookup[SourceID],MATCH(Table4[[#This Row],[Facility_Name]],Source_Lookup[Facility],0)),"Newly Specified")))</f>
        <v/>
      </c>
      <c r="E7" s="63" t="str">
        <f>IF(_xlfn.IFNA(INDEX(Source_Lookup[EPA_Acid_Rain_Program],MATCH(Table4[[#This Row],[Facility_Name]],Source_Lookup[Facility],0)),"")=0,"",_xlfn.IFNA(INDEX(Source_Lookup[EPA_Acid_Rain_Program],MATCH(Table4[[#This Row],[Facility_Name]],Source_Lookup[Facility],0)),""))</f>
        <v/>
      </c>
      <c r="F7" s="44" t="str">
        <f>IF(_xlfn.IFNA(INDEX(Source_Lookup[EPA_40CFR_Part98],MATCH(Table4[[#This Row],[Facility_Name]],Source_Lookup[Facility],0)),"")=0,"",_xlfn.IFNA(INDEX(Source_Lookup[EPA_40CFR_Part98],MATCH(Table4[[#This Row],[Facility_Name]],Source_Lookup[Facility],0)),""))</f>
        <v/>
      </c>
      <c r="G7" s="44" t="str">
        <f>IF(_xlfn.IFNA(INDEX(Source_Lookup[EIA_ID],MATCH(Table4[[#This Row],[Facility_Name]],Source_Lookup[Facility],0)),"")=0,"",_xlfn.IFNA(INDEX(Source_Lookup[EIA_ID],MATCH(Table4[[#This Row],[Facility_Name]],Source_Lookup[Facility],0)),""))</f>
        <v/>
      </c>
      <c r="H7" s="44"/>
      <c r="I7" s="5" t="str">
        <f>IF(_xlfn.IFNA(INDEX(Source_Lookup[Address],MATCH(Table4[[#This Row],[Facility_Name]],Source_Lookup[Facility],0)),"")=0,"",_xlfn.IFNA(INDEX(Source_Lookup[Address],MATCH(Table4[[#This Row],[Facility_Name]],Source_Lookup[Facility],0)),""))</f>
        <v/>
      </c>
      <c r="J7" s="5" t="str">
        <f>IF(_xlfn.IFNA(INDEX(Source_Lookup[Jurisdiction],MATCH(Table4[[#This Row],[Facility_Name]],Source_Lookup[Facility],0)),"")=0,"",_xlfn.IFNA(INDEX(Source_Lookup[Jurisdiction],MATCH(Table4[[#This Row],[Facility_Name]],Source_Lookup[Facility],0)),""))</f>
        <v/>
      </c>
      <c r="K7" s="63" t="str">
        <f>IF(_xlfn.IFNA(INDEX(Source_Lookup[Latitude],MATCH(Table4[[#This Row],[Facility_Name]],Source_Lookup[Facility],0)),"")=0,"",_xlfn.IFNA(INDEX(Source_Lookup[Latitude],MATCH(Table4[[#This Row],[Facility_Name]],Source_Lookup[Facility],0)),""))</f>
        <v/>
      </c>
      <c r="L7" s="63" t="str">
        <f>IF(_xlfn.IFNA(INDEX(Source_Lookup[Longitude],MATCH(Table4[[#This Row],[Facility_Name]],Source_Lookup[Facility],0)),"")=0,"",_xlfn.IFNA(INDEX(Source_Lookup[Longitude],MATCH(Table4[[#This Row],[Facility_Name]],Source_Lookup[Facility],0)),""))</f>
        <v/>
      </c>
      <c r="M7" s="5"/>
      <c r="N7" s="5"/>
      <c r="O7" s="25"/>
      <c r="P7" s="5"/>
      <c r="Q7" s="65"/>
      <c r="R7" s="8"/>
      <c r="S7" s="64"/>
      <c r="T7" s="6"/>
      <c r="U7" s="47"/>
      <c r="V7" s="8"/>
      <c r="W7" s="47"/>
      <c r="X7" s="47"/>
      <c r="Y7" s="47"/>
      <c r="Z7" s="47"/>
      <c r="AA7" s="46"/>
      <c r="AB7" s="64"/>
      <c r="AC7" s="48"/>
      <c r="AD7" s="46"/>
      <c r="AE7" s="5"/>
      <c r="AF7" s="47"/>
      <c r="AG7" s="50"/>
      <c r="AH7" s="52" t="str">
        <f t="shared" si="0"/>
        <v/>
      </c>
      <c r="AI7" s="39">
        <f>IF(A7="",0,IF(OR(COUNTBLANK(C7)+COUNTBLANK(I7:J7)+COUNTBLANK(M7:R7)+COUNTBLANK(T7)+COUNTBLANK(V7)+COUNTBLANK(Table4[[#This Row],[Deliveries_from_new_facilities]])),"1","0"))</f>
        <v>0</v>
      </c>
      <c r="AJ7" s="37">
        <f t="shared" si="1"/>
        <v>0</v>
      </c>
      <c r="AK7" s="38">
        <f>IF(A7="",0,IF(V7="no",0,IF(OR(COUNTBLANK(Table4[[#This Row],[Net_Nameplate_Capacity_MW]:[Additional_Capacity]])+COUNTBLANK(Table4[[#This Row],[Deliveries_from_existing_factilities]])),"1","0")))</f>
        <v>0</v>
      </c>
      <c r="AL7" s="37">
        <f>IF(OR(A7="",Table4[[#This Row],[GPE_Determination]]="No"),0,IF(AA7="NO",0,IF(OR(COUNTBLANK(Table4[[#This Row],[Implementation_Date]:[Description_of_Activities]])),"1","0")))</f>
        <v>0</v>
      </c>
    </row>
    <row r="8" spans="1:39" s="7" customFormat="1" ht="15.6" x14ac:dyDescent="0.3">
      <c r="A8" s="40"/>
      <c r="B8" s="44"/>
      <c r="C8" s="6"/>
      <c r="D8" s="49" t="str">
        <f>IF(Table4[[#This Row],[Facility_Name]]=0,"",IF(_xlfn.IFNA(INDEX(Source_Lookup[SourceID],MATCH(Table4[[#This Row],[Facility_Name]],Source_Lookup[Facility],0)),"")=0,"",_xlfn.IFNA(INDEX(Source_Lookup[SourceID],MATCH(Table4[[#This Row],[Facility_Name]],Source_Lookup[Facility],0)),"Newly Specified")))</f>
        <v/>
      </c>
      <c r="E8" s="63" t="str">
        <f>IF(_xlfn.IFNA(INDEX(Source_Lookup[EPA_Acid_Rain_Program],MATCH(Table4[[#This Row],[Facility_Name]],Source_Lookup[Facility],0)),"")=0,"",_xlfn.IFNA(INDEX(Source_Lookup[EPA_Acid_Rain_Program],MATCH(Table4[[#This Row],[Facility_Name]],Source_Lookup[Facility],0)),""))</f>
        <v/>
      </c>
      <c r="F8" s="44" t="str">
        <f>IF(_xlfn.IFNA(INDEX(Source_Lookup[EPA_40CFR_Part98],MATCH(Table4[[#This Row],[Facility_Name]],Source_Lookup[Facility],0)),"")=0,"",_xlfn.IFNA(INDEX(Source_Lookup[EPA_40CFR_Part98],MATCH(Table4[[#This Row],[Facility_Name]],Source_Lookup[Facility],0)),""))</f>
        <v/>
      </c>
      <c r="G8" s="44" t="str">
        <f>IF(_xlfn.IFNA(INDEX(Source_Lookup[EIA_ID],MATCH(Table4[[#This Row],[Facility_Name]],Source_Lookup[Facility],0)),"")=0,"",_xlfn.IFNA(INDEX(Source_Lookup[EIA_ID],MATCH(Table4[[#This Row],[Facility_Name]],Source_Lookup[Facility],0)),""))</f>
        <v/>
      </c>
      <c r="H8" s="44"/>
      <c r="I8" s="5" t="str">
        <f>IF(_xlfn.IFNA(INDEX(Source_Lookup[Address],MATCH(Table4[[#This Row],[Facility_Name]],Source_Lookup[Facility],0)),"")=0,"",_xlfn.IFNA(INDEX(Source_Lookup[Address],MATCH(Table4[[#This Row],[Facility_Name]],Source_Lookup[Facility],0)),""))</f>
        <v/>
      </c>
      <c r="J8" s="5" t="str">
        <f>IF(_xlfn.IFNA(INDEX(Source_Lookup[Jurisdiction],MATCH(Table4[[#This Row],[Facility_Name]],Source_Lookup[Facility],0)),"")=0,"",_xlfn.IFNA(INDEX(Source_Lookup[Jurisdiction],MATCH(Table4[[#This Row],[Facility_Name]],Source_Lookup[Facility],0)),""))</f>
        <v/>
      </c>
      <c r="K8" s="63" t="str">
        <f>IF(_xlfn.IFNA(INDEX(Source_Lookup[Latitude],MATCH(Table4[[#This Row],[Facility_Name]],Source_Lookup[Facility],0)),"")=0,"",_xlfn.IFNA(INDEX(Source_Lookup[Latitude],MATCH(Table4[[#This Row],[Facility_Name]],Source_Lookup[Facility],0)),""))</f>
        <v/>
      </c>
      <c r="L8" s="63" t="str">
        <f>IF(_xlfn.IFNA(INDEX(Source_Lookup[Longitude],MATCH(Table4[[#This Row],[Facility_Name]],Source_Lookup[Facility],0)),"")=0,"",_xlfn.IFNA(INDEX(Source_Lookup[Longitude],MATCH(Table4[[#This Row],[Facility_Name]],Source_Lookup[Facility],0)),""))</f>
        <v/>
      </c>
      <c r="M8" s="5"/>
      <c r="N8" s="5"/>
      <c r="O8" s="25"/>
      <c r="P8" s="5"/>
      <c r="Q8" s="65"/>
      <c r="R8" s="8"/>
      <c r="S8" s="64"/>
      <c r="T8" s="6"/>
      <c r="U8" s="47"/>
      <c r="V8" s="8"/>
      <c r="W8" s="47"/>
      <c r="X8" s="47"/>
      <c r="Y8" s="47"/>
      <c r="Z8" s="47"/>
      <c r="AA8" s="46"/>
      <c r="AB8" s="64"/>
      <c r="AC8" s="48"/>
      <c r="AD8" s="46"/>
      <c r="AE8" s="5"/>
      <c r="AF8" s="47"/>
      <c r="AG8" s="50"/>
      <c r="AH8" s="52" t="str">
        <f t="shared" si="0"/>
        <v/>
      </c>
      <c r="AI8" s="39">
        <f>IF(A8="",0,IF(OR(COUNTBLANK(C8)+COUNTBLANK(I8:J8)+COUNTBLANK(M8:R8)+COUNTBLANK(T8)+COUNTBLANK(V8)+COUNTBLANK(Table4[[#This Row],[Deliveries_from_new_facilities]])),"1","0"))</f>
        <v>0</v>
      </c>
      <c r="AJ8" s="37">
        <f t="shared" si="1"/>
        <v>0</v>
      </c>
      <c r="AK8" s="38">
        <f>IF(A8="",0,IF(V8="no",0,IF(OR(COUNTBLANK(Table4[[#This Row],[Net_Nameplate_Capacity_MW]:[Additional_Capacity]])+COUNTBLANK(Table4[[#This Row],[Deliveries_from_existing_factilities]])),"1","0")))</f>
        <v>0</v>
      </c>
      <c r="AL8" s="37">
        <f>IF(OR(A8="",Table4[[#This Row],[GPE_Determination]]="No"),0,IF(AA8="NO",0,IF(OR(COUNTBLANK(Table4[[#This Row],[Implementation_Date]:[Description_of_Activities]])),"1","0")))</f>
        <v>0</v>
      </c>
    </row>
    <row r="9" spans="1:39" s="7" customFormat="1" ht="15.6" x14ac:dyDescent="0.3">
      <c r="A9" s="40"/>
      <c r="B9" s="44"/>
      <c r="C9" s="6"/>
      <c r="D9" s="49" t="str">
        <f>IF(Table4[[#This Row],[Facility_Name]]=0,"",IF(_xlfn.IFNA(INDEX(Source_Lookup[SourceID],MATCH(Table4[[#This Row],[Facility_Name]],Source_Lookup[Facility],0)),"")=0,"",_xlfn.IFNA(INDEX(Source_Lookup[SourceID],MATCH(Table4[[#This Row],[Facility_Name]],Source_Lookup[Facility],0)),"Newly Specified")))</f>
        <v/>
      </c>
      <c r="E9" s="63" t="str">
        <f>IF(_xlfn.IFNA(INDEX(Source_Lookup[EPA_Acid_Rain_Program],MATCH(Table4[[#This Row],[Facility_Name]],Source_Lookup[Facility],0)),"")=0,"",_xlfn.IFNA(INDEX(Source_Lookup[EPA_Acid_Rain_Program],MATCH(Table4[[#This Row],[Facility_Name]],Source_Lookup[Facility],0)),""))</f>
        <v/>
      </c>
      <c r="F9" s="44" t="str">
        <f>IF(_xlfn.IFNA(INDEX(Source_Lookup[EPA_40CFR_Part98],MATCH(Table4[[#This Row],[Facility_Name]],Source_Lookup[Facility],0)),"")=0,"",_xlfn.IFNA(INDEX(Source_Lookup[EPA_40CFR_Part98],MATCH(Table4[[#This Row],[Facility_Name]],Source_Lookup[Facility],0)),""))</f>
        <v/>
      </c>
      <c r="G9" s="44" t="str">
        <f>IF(_xlfn.IFNA(INDEX(Source_Lookup[EIA_ID],MATCH(Table4[[#This Row],[Facility_Name]],Source_Lookup[Facility],0)),"")=0,"",_xlfn.IFNA(INDEX(Source_Lookup[EIA_ID],MATCH(Table4[[#This Row],[Facility_Name]],Source_Lookup[Facility],0)),""))</f>
        <v/>
      </c>
      <c r="H9" s="44"/>
      <c r="I9" s="5" t="str">
        <f>IF(_xlfn.IFNA(INDEX(Source_Lookup[Address],MATCH(Table4[[#This Row],[Facility_Name]],Source_Lookup[Facility],0)),"")=0,"",_xlfn.IFNA(INDEX(Source_Lookup[Address],MATCH(Table4[[#This Row],[Facility_Name]],Source_Lookup[Facility],0)),""))</f>
        <v/>
      </c>
      <c r="J9" s="5" t="str">
        <f>IF(_xlfn.IFNA(INDEX(Source_Lookup[Jurisdiction],MATCH(Table4[[#This Row],[Facility_Name]],Source_Lookup[Facility],0)),"")=0,"",_xlfn.IFNA(INDEX(Source_Lookup[Jurisdiction],MATCH(Table4[[#This Row],[Facility_Name]],Source_Lookup[Facility],0)),""))</f>
        <v/>
      </c>
      <c r="K9" s="63" t="str">
        <f>IF(_xlfn.IFNA(INDEX(Source_Lookup[Latitude],MATCH(Table4[[#This Row],[Facility_Name]],Source_Lookup[Facility],0)),"")=0,"",_xlfn.IFNA(INDEX(Source_Lookup[Latitude],MATCH(Table4[[#This Row],[Facility_Name]],Source_Lookup[Facility],0)),""))</f>
        <v/>
      </c>
      <c r="L9" s="63" t="str">
        <f>IF(_xlfn.IFNA(INDEX(Source_Lookup[Longitude],MATCH(Table4[[#This Row],[Facility_Name]],Source_Lookup[Facility],0)),"")=0,"",_xlfn.IFNA(INDEX(Source_Lookup[Longitude],MATCH(Table4[[#This Row],[Facility_Name]],Source_Lookup[Facility],0)),""))</f>
        <v/>
      </c>
      <c r="M9" s="5"/>
      <c r="N9" s="5"/>
      <c r="O9" s="25"/>
      <c r="P9" s="5"/>
      <c r="Q9" s="65"/>
      <c r="R9" s="8"/>
      <c r="S9" s="64"/>
      <c r="T9" s="6"/>
      <c r="U9" s="47"/>
      <c r="V9" s="8"/>
      <c r="W9" s="47"/>
      <c r="X9" s="47"/>
      <c r="Y9" s="47"/>
      <c r="Z9" s="47"/>
      <c r="AA9" s="46"/>
      <c r="AB9" s="64"/>
      <c r="AC9" s="48"/>
      <c r="AD9" s="46"/>
      <c r="AE9" s="5"/>
      <c r="AF9" s="47"/>
      <c r="AG9" s="50"/>
      <c r="AH9" s="52" t="str">
        <f t="shared" si="0"/>
        <v/>
      </c>
      <c r="AI9" s="39">
        <f>IF(A9="",0,IF(OR(COUNTBLANK(C9)+COUNTBLANK(I9:J9)+COUNTBLANK(M9:R9)+COUNTBLANK(T9)+COUNTBLANK(V9)+COUNTBLANK(Table4[[#This Row],[Deliveries_from_new_facilities]])),"1","0"))</f>
        <v>0</v>
      </c>
      <c r="AJ9" s="37">
        <f t="shared" si="1"/>
        <v>0</v>
      </c>
      <c r="AK9" s="38">
        <f>IF(A9="",0,IF(V9="no",0,IF(OR(COUNTBLANK(Table4[[#This Row],[Net_Nameplate_Capacity_MW]:[Additional_Capacity]])+COUNTBLANK(Table4[[#This Row],[Deliveries_from_existing_factilities]])),"1","0")))</f>
        <v>0</v>
      </c>
      <c r="AL9" s="37">
        <f>IF(OR(A9="",Table4[[#This Row],[GPE_Determination]]="No"),0,IF(AA9="NO",0,IF(OR(COUNTBLANK(Table4[[#This Row],[Implementation_Date]:[Description_of_Activities]])),"1","0")))</f>
        <v>0</v>
      </c>
    </row>
    <row r="10" spans="1:39" s="7" customFormat="1" ht="15.6" x14ac:dyDescent="0.3">
      <c r="A10" s="40"/>
      <c r="B10" s="44"/>
      <c r="C10" s="6"/>
      <c r="D10" s="49" t="str">
        <f>IF(Table4[[#This Row],[Facility_Name]]=0,"",IF(_xlfn.IFNA(INDEX(Source_Lookup[SourceID],MATCH(Table4[[#This Row],[Facility_Name]],Source_Lookup[Facility],0)),"")=0,"",_xlfn.IFNA(INDEX(Source_Lookup[SourceID],MATCH(Table4[[#This Row],[Facility_Name]],Source_Lookup[Facility],0)),"Newly Specified")))</f>
        <v/>
      </c>
      <c r="E10" s="63" t="str">
        <f>IF(_xlfn.IFNA(INDEX(Source_Lookup[EPA_Acid_Rain_Program],MATCH(Table4[[#This Row],[Facility_Name]],Source_Lookup[Facility],0)),"")=0,"",_xlfn.IFNA(INDEX(Source_Lookup[EPA_Acid_Rain_Program],MATCH(Table4[[#This Row],[Facility_Name]],Source_Lookup[Facility],0)),""))</f>
        <v/>
      </c>
      <c r="F10" s="44" t="str">
        <f>IF(_xlfn.IFNA(INDEX(Source_Lookup[EPA_40CFR_Part98],MATCH(Table4[[#This Row],[Facility_Name]],Source_Lookup[Facility],0)),"")=0,"",_xlfn.IFNA(INDEX(Source_Lookup[EPA_40CFR_Part98],MATCH(Table4[[#This Row],[Facility_Name]],Source_Lookup[Facility],0)),""))</f>
        <v/>
      </c>
      <c r="G10" s="44" t="str">
        <f>IF(_xlfn.IFNA(INDEX(Source_Lookup[EIA_ID],MATCH(Table4[[#This Row],[Facility_Name]],Source_Lookup[Facility],0)),"")=0,"",_xlfn.IFNA(INDEX(Source_Lookup[EIA_ID],MATCH(Table4[[#This Row],[Facility_Name]],Source_Lookup[Facility],0)),""))</f>
        <v/>
      </c>
      <c r="H10" s="44"/>
      <c r="I10" s="5" t="str">
        <f>IF(_xlfn.IFNA(INDEX(Source_Lookup[Address],MATCH(Table4[[#This Row],[Facility_Name]],Source_Lookup[Facility],0)),"")=0,"",_xlfn.IFNA(INDEX(Source_Lookup[Address],MATCH(Table4[[#This Row],[Facility_Name]],Source_Lookup[Facility],0)),""))</f>
        <v/>
      </c>
      <c r="J10" s="5" t="str">
        <f>IF(_xlfn.IFNA(INDEX(Source_Lookup[Jurisdiction],MATCH(Table4[[#This Row],[Facility_Name]],Source_Lookup[Facility],0)),"")=0,"",_xlfn.IFNA(INDEX(Source_Lookup[Jurisdiction],MATCH(Table4[[#This Row],[Facility_Name]],Source_Lookup[Facility],0)),""))</f>
        <v/>
      </c>
      <c r="K10" s="63" t="str">
        <f>IF(_xlfn.IFNA(INDEX(Source_Lookup[Latitude],MATCH(Table4[[#This Row],[Facility_Name]],Source_Lookup[Facility],0)),"")=0,"",_xlfn.IFNA(INDEX(Source_Lookup[Latitude],MATCH(Table4[[#This Row],[Facility_Name]],Source_Lookup[Facility],0)),""))</f>
        <v/>
      </c>
      <c r="L10" s="63" t="str">
        <f>IF(_xlfn.IFNA(INDEX(Source_Lookup[Longitude],MATCH(Table4[[#This Row],[Facility_Name]],Source_Lookup[Facility],0)),"")=0,"",_xlfn.IFNA(INDEX(Source_Lookup[Longitude],MATCH(Table4[[#This Row],[Facility_Name]],Source_Lookup[Facility],0)),""))</f>
        <v/>
      </c>
      <c r="M10" s="5"/>
      <c r="N10" s="5"/>
      <c r="O10" s="25"/>
      <c r="P10" s="5"/>
      <c r="Q10" s="65"/>
      <c r="R10" s="8"/>
      <c r="S10" s="64"/>
      <c r="T10" s="6"/>
      <c r="U10" s="47"/>
      <c r="V10" s="8"/>
      <c r="W10" s="47"/>
      <c r="X10" s="47"/>
      <c r="Y10" s="47"/>
      <c r="Z10" s="47"/>
      <c r="AA10" s="46"/>
      <c r="AB10" s="64"/>
      <c r="AC10" s="48"/>
      <c r="AD10" s="46"/>
      <c r="AE10" s="5"/>
      <c r="AF10" s="47"/>
      <c r="AG10" s="50"/>
      <c r="AH10" s="52" t="str">
        <f t="shared" si="0"/>
        <v/>
      </c>
      <c r="AI10" s="39">
        <f>IF(A10="",0,IF(OR(COUNTBLANK(C10)+COUNTBLANK(I10:J10)+COUNTBLANK(M10:R10)+COUNTBLANK(T10)+COUNTBLANK(V10)+COUNTBLANK(Table4[[#This Row],[Deliveries_from_new_facilities]])),"1","0"))</f>
        <v>0</v>
      </c>
      <c r="AJ10" s="37">
        <f t="shared" si="1"/>
        <v>0</v>
      </c>
      <c r="AK10" s="38">
        <f>IF(A10="",0,IF(V10="no",0,IF(OR(COUNTBLANK(Table4[[#This Row],[Net_Nameplate_Capacity_MW]:[Additional_Capacity]])+COUNTBLANK(Table4[[#This Row],[Deliveries_from_existing_factilities]])),"1","0")))</f>
        <v>0</v>
      </c>
      <c r="AL10" s="37">
        <f>IF(OR(A10="",Table4[[#This Row],[GPE_Determination]]="No"),0,IF(AA10="NO",0,IF(OR(COUNTBLANK(Table4[[#This Row],[Implementation_Date]:[Description_of_Activities]])),"1","0")))</f>
        <v>0</v>
      </c>
    </row>
    <row r="11" spans="1:39" s="7" customFormat="1" ht="15.6" x14ac:dyDescent="0.3">
      <c r="A11" s="40"/>
      <c r="B11" s="44"/>
      <c r="C11" s="6"/>
      <c r="D11" s="49" t="str">
        <f>IF(Table4[[#This Row],[Facility_Name]]=0,"",IF(_xlfn.IFNA(INDEX(Source_Lookup[SourceID],MATCH(Table4[[#This Row],[Facility_Name]],Source_Lookup[Facility],0)),"")=0,"",_xlfn.IFNA(INDEX(Source_Lookup[SourceID],MATCH(Table4[[#This Row],[Facility_Name]],Source_Lookup[Facility],0)),"Newly Specified")))</f>
        <v/>
      </c>
      <c r="E11" s="63" t="str">
        <f>IF(_xlfn.IFNA(INDEX(Source_Lookup[EPA_Acid_Rain_Program],MATCH(Table4[[#This Row],[Facility_Name]],Source_Lookup[Facility],0)),"")=0,"",_xlfn.IFNA(INDEX(Source_Lookup[EPA_Acid_Rain_Program],MATCH(Table4[[#This Row],[Facility_Name]],Source_Lookup[Facility],0)),""))</f>
        <v/>
      </c>
      <c r="F11" s="44" t="str">
        <f>IF(_xlfn.IFNA(INDEX(Source_Lookup[EPA_40CFR_Part98],MATCH(Table4[[#This Row],[Facility_Name]],Source_Lookup[Facility],0)),"")=0,"",_xlfn.IFNA(INDEX(Source_Lookup[EPA_40CFR_Part98],MATCH(Table4[[#This Row],[Facility_Name]],Source_Lookup[Facility],0)),""))</f>
        <v/>
      </c>
      <c r="G11" s="44" t="str">
        <f>IF(_xlfn.IFNA(INDEX(Source_Lookup[EIA_ID],MATCH(Table4[[#This Row],[Facility_Name]],Source_Lookup[Facility],0)),"")=0,"",_xlfn.IFNA(INDEX(Source_Lookup[EIA_ID],MATCH(Table4[[#This Row],[Facility_Name]],Source_Lookup[Facility],0)),""))</f>
        <v/>
      </c>
      <c r="H11" s="44"/>
      <c r="I11" s="5" t="str">
        <f>IF(_xlfn.IFNA(INDEX(Source_Lookup[Address],MATCH(Table4[[#This Row],[Facility_Name]],Source_Lookup[Facility],0)),"")=0,"",_xlfn.IFNA(INDEX(Source_Lookup[Address],MATCH(Table4[[#This Row],[Facility_Name]],Source_Lookup[Facility],0)),""))</f>
        <v/>
      </c>
      <c r="J11" s="5" t="str">
        <f>IF(_xlfn.IFNA(INDEX(Source_Lookup[Jurisdiction],MATCH(Table4[[#This Row],[Facility_Name]],Source_Lookup[Facility],0)),"")=0,"",_xlfn.IFNA(INDEX(Source_Lookup[Jurisdiction],MATCH(Table4[[#This Row],[Facility_Name]],Source_Lookup[Facility],0)),""))</f>
        <v/>
      </c>
      <c r="K11" s="63" t="str">
        <f>IF(_xlfn.IFNA(INDEX(Source_Lookup[Latitude],MATCH(Table4[[#This Row],[Facility_Name]],Source_Lookup[Facility],0)),"")=0,"",_xlfn.IFNA(INDEX(Source_Lookup[Latitude],MATCH(Table4[[#This Row],[Facility_Name]],Source_Lookup[Facility],0)),""))</f>
        <v/>
      </c>
      <c r="L11" s="63" t="str">
        <f>IF(_xlfn.IFNA(INDEX(Source_Lookup[Longitude],MATCH(Table4[[#This Row],[Facility_Name]],Source_Lookup[Facility],0)),"")=0,"",_xlfn.IFNA(INDEX(Source_Lookup[Longitude],MATCH(Table4[[#This Row],[Facility_Name]],Source_Lookup[Facility],0)),""))</f>
        <v/>
      </c>
      <c r="M11" s="5"/>
      <c r="N11" s="5"/>
      <c r="O11" s="25"/>
      <c r="P11" s="5"/>
      <c r="Q11" s="65"/>
      <c r="R11" s="8"/>
      <c r="S11" s="64"/>
      <c r="T11" s="6"/>
      <c r="U11" s="47"/>
      <c r="V11" s="8"/>
      <c r="W11" s="47"/>
      <c r="X11" s="47"/>
      <c r="Y11" s="47"/>
      <c r="Z11" s="47"/>
      <c r="AA11" s="46"/>
      <c r="AB11" s="64"/>
      <c r="AC11" s="48"/>
      <c r="AD11" s="46"/>
      <c r="AE11" s="5"/>
      <c r="AF11" s="47"/>
      <c r="AG11" s="50"/>
      <c r="AH11" s="52" t="str">
        <f t="shared" si="0"/>
        <v/>
      </c>
      <c r="AI11" s="39">
        <f>IF(A11="",0,IF(OR(COUNTBLANK(C11)+COUNTBLANK(I11:J11)+COUNTBLANK(M11:R11)+COUNTBLANK(T11)+COUNTBLANK(V11)+COUNTBLANK(Table4[[#This Row],[Deliveries_from_new_facilities]])),"1","0"))</f>
        <v>0</v>
      </c>
      <c r="AJ11" s="37">
        <f t="shared" si="1"/>
        <v>0</v>
      </c>
      <c r="AK11" s="38">
        <f>IF(A11="",0,IF(V11="no",0,IF(OR(COUNTBLANK(Table4[[#This Row],[Net_Nameplate_Capacity_MW]:[Additional_Capacity]])+COUNTBLANK(Table4[[#This Row],[Deliveries_from_existing_factilities]])),"1","0")))</f>
        <v>0</v>
      </c>
      <c r="AL11" s="37">
        <f>IF(OR(A11="",Table4[[#This Row],[GPE_Determination]]="No"),0,IF(AA11="NO",0,IF(OR(COUNTBLANK(Table4[[#This Row],[Implementation_Date]:[Description_of_Activities]])),"1","0")))</f>
        <v>0</v>
      </c>
    </row>
    <row r="12" spans="1:39" s="7" customFormat="1" ht="15.6" x14ac:dyDescent="0.3">
      <c r="A12" s="40"/>
      <c r="B12" s="44"/>
      <c r="C12" s="6"/>
      <c r="D12" s="49" t="str">
        <f>IF(Table4[[#This Row],[Facility_Name]]=0,"",IF(_xlfn.IFNA(INDEX(Source_Lookup[SourceID],MATCH(Table4[[#This Row],[Facility_Name]],Source_Lookup[Facility],0)),"")=0,"",_xlfn.IFNA(INDEX(Source_Lookup[SourceID],MATCH(Table4[[#This Row],[Facility_Name]],Source_Lookup[Facility],0)),"Newly Specified")))</f>
        <v/>
      </c>
      <c r="E12" s="63" t="str">
        <f>IF(_xlfn.IFNA(INDEX(Source_Lookup[EPA_Acid_Rain_Program],MATCH(Table4[[#This Row],[Facility_Name]],Source_Lookup[Facility],0)),"")=0,"",_xlfn.IFNA(INDEX(Source_Lookup[EPA_Acid_Rain_Program],MATCH(Table4[[#This Row],[Facility_Name]],Source_Lookup[Facility],0)),""))</f>
        <v/>
      </c>
      <c r="F12" s="44" t="str">
        <f>IF(_xlfn.IFNA(INDEX(Source_Lookup[EPA_40CFR_Part98],MATCH(Table4[[#This Row],[Facility_Name]],Source_Lookup[Facility],0)),"")=0,"",_xlfn.IFNA(INDEX(Source_Lookup[EPA_40CFR_Part98],MATCH(Table4[[#This Row],[Facility_Name]],Source_Lookup[Facility],0)),""))</f>
        <v/>
      </c>
      <c r="G12" s="44" t="str">
        <f>IF(_xlfn.IFNA(INDEX(Source_Lookup[EIA_ID],MATCH(Table4[[#This Row],[Facility_Name]],Source_Lookup[Facility],0)),"")=0,"",_xlfn.IFNA(INDEX(Source_Lookup[EIA_ID],MATCH(Table4[[#This Row],[Facility_Name]],Source_Lookup[Facility],0)),""))</f>
        <v/>
      </c>
      <c r="H12" s="44"/>
      <c r="I12" s="5" t="str">
        <f>IF(_xlfn.IFNA(INDEX(Source_Lookup[Address],MATCH(Table4[[#This Row],[Facility_Name]],Source_Lookup[Facility],0)),"")=0,"",_xlfn.IFNA(INDEX(Source_Lookup[Address],MATCH(Table4[[#This Row],[Facility_Name]],Source_Lookup[Facility],0)),""))</f>
        <v/>
      </c>
      <c r="J12" s="5" t="str">
        <f>IF(_xlfn.IFNA(INDEX(Source_Lookup[Jurisdiction],MATCH(Table4[[#This Row],[Facility_Name]],Source_Lookup[Facility],0)),"")=0,"",_xlfn.IFNA(INDEX(Source_Lookup[Jurisdiction],MATCH(Table4[[#This Row],[Facility_Name]],Source_Lookup[Facility],0)),""))</f>
        <v/>
      </c>
      <c r="K12" s="63" t="str">
        <f>IF(_xlfn.IFNA(INDEX(Source_Lookup[Latitude],MATCH(Table4[[#This Row],[Facility_Name]],Source_Lookup[Facility],0)),"")=0,"",_xlfn.IFNA(INDEX(Source_Lookup[Latitude],MATCH(Table4[[#This Row],[Facility_Name]],Source_Lookup[Facility],0)),""))</f>
        <v/>
      </c>
      <c r="L12" s="63" t="str">
        <f>IF(_xlfn.IFNA(INDEX(Source_Lookup[Longitude],MATCH(Table4[[#This Row],[Facility_Name]],Source_Lookup[Facility],0)),"")=0,"",_xlfn.IFNA(INDEX(Source_Lookup[Longitude],MATCH(Table4[[#This Row],[Facility_Name]],Source_Lookup[Facility],0)),""))</f>
        <v/>
      </c>
      <c r="M12" s="5"/>
      <c r="N12" s="5"/>
      <c r="O12" s="25"/>
      <c r="P12" s="5"/>
      <c r="Q12" s="65"/>
      <c r="R12" s="8"/>
      <c r="S12" s="64"/>
      <c r="T12" s="6"/>
      <c r="U12" s="47"/>
      <c r="V12" s="8"/>
      <c r="W12" s="47"/>
      <c r="X12" s="47"/>
      <c r="Y12" s="47"/>
      <c r="Z12" s="47"/>
      <c r="AA12" s="46"/>
      <c r="AB12" s="64"/>
      <c r="AC12" s="48"/>
      <c r="AD12" s="46"/>
      <c r="AE12" s="5"/>
      <c r="AF12" s="47"/>
      <c r="AG12" s="50"/>
      <c r="AH12" s="52" t="str">
        <f t="shared" si="0"/>
        <v/>
      </c>
      <c r="AI12" s="39">
        <f>IF(A12="",0,IF(OR(COUNTBLANK(C12)+COUNTBLANK(I12:J12)+COUNTBLANK(M12:R12)+COUNTBLANK(T12)+COUNTBLANK(V12)+COUNTBLANK(Table4[[#This Row],[Deliveries_from_new_facilities]])),"1","0"))</f>
        <v>0</v>
      </c>
      <c r="AJ12" s="37">
        <f t="shared" si="1"/>
        <v>0</v>
      </c>
      <c r="AK12" s="38">
        <f>IF(A12="",0,IF(V12="no",0,IF(OR(COUNTBLANK(Table4[[#This Row],[Net_Nameplate_Capacity_MW]:[Additional_Capacity]])+COUNTBLANK(Table4[[#This Row],[Deliveries_from_existing_factilities]])),"1","0")))</f>
        <v>0</v>
      </c>
      <c r="AL12" s="37">
        <f>IF(OR(A12="",Table4[[#This Row],[GPE_Determination]]="No"),0,IF(AA12="NO",0,IF(OR(COUNTBLANK(Table4[[#This Row],[Implementation_Date]:[Description_of_Activities]])),"1","0")))</f>
        <v>0</v>
      </c>
    </row>
    <row r="13" spans="1:39" s="7" customFormat="1" ht="15.6" x14ac:dyDescent="0.3">
      <c r="A13" s="40"/>
      <c r="B13" s="44"/>
      <c r="C13" s="6"/>
      <c r="D13" s="49" t="str">
        <f>IF(Table4[[#This Row],[Facility_Name]]=0,"",IF(_xlfn.IFNA(INDEX(Source_Lookup[SourceID],MATCH(Table4[[#This Row],[Facility_Name]],Source_Lookup[Facility],0)),"")=0,"",_xlfn.IFNA(INDEX(Source_Lookup[SourceID],MATCH(Table4[[#This Row],[Facility_Name]],Source_Lookup[Facility],0)),"Newly Specified")))</f>
        <v/>
      </c>
      <c r="E13" s="63" t="str">
        <f>IF(_xlfn.IFNA(INDEX(Source_Lookup[EPA_Acid_Rain_Program],MATCH(Table4[[#This Row],[Facility_Name]],Source_Lookup[Facility],0)),"")=0,"",_xlfn.IFNA(INDEX(Source_Lookup[EPA_Acid_Rain_Program],MATCH(Table4[[#This Row],[Facility_Name]],Source_Lookup[Facility],0)),""))</f>
        <v/>
      </c>
      <c r="F13" s="44" t="str">
        <f>IF(_xlfn.IFNA(INDEX(Source_Lookup[EPA_40CFR_Part98],MATCH(Table4[[#This Row],[Facility_Name]],Source_Lookup[Facility],0)),"")=0,"",_xlfn.IFNA(INDEX(Source_Lookup[EPA_40CFR_Part98],MATCH(Table4[[#This Row],[Facility_Name]],Source_Lookup[Facility],0)),""))</f>
        <v/>
      </c>
      <c r="G13" s="44" t="str">
        <f>IF(_xlfn.IFNA(INDEX(Source_Lookup[EIA_ID],MATCH(Table4[[#This Row],[Facility_Name]],Source_Lookup[Facility],0)),"")=0,"",_xlfn.IFNA(INDEX(Source_Lookup[EIA_ID],MATCH(Table4[[#This Row],[Facility_Name]],Source_Lookup[Facility],0)),""))</f>
        <v/>
      </c>
      <c r="H13" s="44"/>
      <c r="I13" s="5" t="str">
        <f>IF(_xlfn.IFNA(INDEX(Source_Lookup[Address],MATCH(Table4[[#This Row],[Facility_Name]],Source_Lookup[Facility],0)),"")=0,"",_xlfn.IFNA(INDEX(Source_Lookup[Address],MATCH(Table4[[#This Row],[Facility_Name]],Source_Lookup[Facility],0)),""))</f>
        <v/>
      </c>
      <c r="J13" s="5" t="str">
        <f>IF(_xlfn.IFNA(INDEX(Source_Lookup[Jurisdiction],MATCH(Table4[[#This Row],[Facility_Name]],Source_Lookup[Facility],0)),"")=0,"",_xlfn.IFNA(INDEX(Source_Lookup[Jurisdiction],MATCH(Table4[[#This Row],[Facility_Name]],Source_Lookup[Facility],0)),""))</f>
        <v/>
      </c>
      <c r="K13" s="63" t="str">
        <f>IF(_xlfn.IFNA(INDEX(Source_Lookup[Latitude],MATCH(Table4[[#This Row],[Facility_Name]],Source_Lookup[Facility],0)),"")=0,"",_xlfn.IFNA(INDEX(Source_Lookup[Latitude],MATCH(Table4[[#This Row],[Facility_Name]],Source_Lookup[Facility],0)),""))</f>
        <v/>
      </c>
      <c r="L13" s="63" t="str">
        <f>IF(_xlfn.IFNA(INDEX(Source_Lookup[Longitude],MATCH(Table4[[#This Row],[Facility_Name]],Source_Lookup[Facility],0)),"")=0,"",_xlfn.IFNA(INDEX(Source_Lookup[Longitude],MATCH(Table4[[#This Row],[Facility_Name]],Source_Lookup[Facility],0)),""))</f>
        <v/>
      </c>
      <c r="M13" s="5"/>
      <c r="N13" s="5"/>
      <c r="O13" s="25"/>
      <c r="P13" s="5"/>
      <c r="Q13" s="65"/>
      <c r="R13" s="8"/>
      <c r="S13" s="64"/>
      <c r="T13" s="6"/>
      <c r="U13" s="47"/>
      <c r="V13" s="8"/>
      <c r="W13" s="47"/>
      <c r="X13" s="47"/>
      <c r="Y13" s="47"/>
      <c r="Z13" s="47"/>
      <c r="AA13" s="46"/>
      <c r="AB13" s="64"/>
      <c r="AC13" s="48"/>
      <c r="AD13" s="46"/>
      <c r="AE13" s="5"/>
      <c r="AF13" s="47"/>
      <c r="AG13" s="50"/>
      <c r="AH13" s="52" t="str">
        <f t="shared" si="0"/>
        <v/>
      </c>
      <c r="AI13" s="39">
        <f>IF(A13="",0,IF(OR(COUNTBLANK(C13)+COUNTBLANK(I13:J13)+COUNTBLANK(M13:R13)+COUNTBLANK(T13)+COUNTBLANK(V13)+COUNTBLANK(Table4[[#This Row],[Deliveries_from_new_facilities]])),"1","0"))</f>
        <v>0</v>
      </c>
      <c r="AJ13" s="37">
        <f t="shared" si="1"/>
        <v>0</v>
      </c>
      <c r="AK13" s="38">
        <f>IF(A13="",0,IF(V13="no",0,IF(OR(COUNTBLANK(Table4[[#This Row],[Net_Nameplate_Capacity_MW]:[Additional_Capacity]])+COUNTBLANK(Table4[[#This Row],[Deliveries_from_existing_factilities]])),"1","0")))</f>
        <v>0</v>
      </c>
      <c r="AL13" s="37">
        <f>IF(OR(A13="",Table4[[#This Row],[GPE_Determination]]="No"),0,IF(AA13="NO",0,IF(OR(COUNTBLANK(Table4[[#This Row],[Implementation_Date]:[Description_of_Activities]])),"1","0")))</f>
        <v>0</v>
      </c>
    </row>
    <row r="14" spans="1:39" s="7" customFormat="1" ht="15.6" x14ac:dyDescent="0.3">
      <c r="A14" s="40"/>
      <c r="B14" s="44"/>
      <c r="C14" s="6"/>
      <c r="D14" s="49" t="str">
        <f>IF(Table4[[#This Row],[Facility_Name]]=0,"",IF(_xlfn.IFNA(INDEX(Source_Lookup[SourceID],MATCH(Table4[[#This Row],[Facility_Name]],Source_Lookup[Facility],0)),"")=0,"",_xlfn.IFNA(INDEX(Source_Lookup[SourceID],MATCH(Table4[[#This Row],[Facility_Name]],Source_Lookup[Facility],0)),"Newly Specified")))</f>
        <v/>
      </c>
      <c r="E14" s="63" t="str">
        <f>IF(_xlfn.IFNA(INDEX(Source_Lookup[EPA_Acid_Rain_Program],MATCH(Table4[[#This Row],[Facility_Name]],Source_Lookup[Facility],0)),"")=0,"",_xlfn.IFNA(INDEX(Source_Lookup[EPA_Acid_Rain_Program],MATCH(Table4[[#This Row],[Facility_Name]],Source_Lookup[Facility],0)),""))</f>
        <v/>
      </c>
      <c r="F14" s="44" t="str">
        <f>IF(_xlfn.IFNA(INDEX(Source_Lookup[EPA_40CFR_Part98],MATCH(Table4[[#This Row],[Facility_Name]],Source_Lookup[Facility],0)),"")=0,"",_xlfn.IFNA(INDEX(Source_Lookup[EPA_40CFR_Part98],MATCH(Table4[[#This Row],[Facility_Name]],Source_Lookup[Facility],0)),""))</f>
        <v/>
      </c>
      <c r="G14" s="44" t="str">
        <f>IF(_xlfn.IFNA(INDEX(Source_Lookup[EIA_ID],MATCH(Table4[[#This Row],[Facility_Name]],Source_Lookup[Facility],0)),"")=0,"",_xlfn.IFNA(INDEX(Source_Lookup[EIA_ID],MATCH(Table4[[#This Row],[Facility_Name]],Source_Lookup[Facility],0)),""))</f>
        <v/>
      </c>
      <c r="H14" s="44"/>
      <c r="I14" s="5" t="str">
        <f>IF(_xlfn.IFNA(INDEX(Source_Lookup[Address],MATCH(Table4[[#This Row],[Facility_Name]],Source_Lookup[Facility],0)),"")=0,"",_xlfn.IFNA(INDEX(Source_Lookup[Address],MATCH(Table4[[#This Row],[Facility_Name]],Source_Lookup[Facility],0)),""))</f>
        <v/>
      </c>
      <c r="J14" s="5" t="str">
        <f>IF(_xlfn.IFNA(INDEX(Source_Lookup[Jurisdiction],MATCH(Table4[[#This Row],[Facility_Name]],Source_Lookup[Facility],0)),"")=0,"",_xlfn.IFNA(INDEX(Source_Lookup[Jurisdiction],MATCH(Table4[[#This Row],[Facility_Name]],Source_Lookup[Facility],0)),""))</f>
        <v/>
      </c>
      <c r="K14" s="63" t="str">
        <f>IF(_xlfn.IFNA(INDEX(Source_Lookup[Latitude],MATCH(Table4[[#This Row],[Facility_Name]],Source_Lookup[Facility],0)),"")=0,"",_xlfn.IFNA(INDEX(Source_Lookup[Latitude],MATCH(Table4[[#This Row],[Facility_Name]],Source_Lookup[Facility],0)),""))</f>
        <v/>
      </c>
      <c r="L14" s="63" t="str">
        <f>IF(_xlfn.IFNA(INDEX(Source_Lookup[Longitude],MATCH(Table4[[#This Row],[Facility_Name]],Source_Lookup[Facility],0)),"")=0,"",_xlfn.IFNA(INDEX(Source_Lookup[Longitude],MATCH(Table4[[#This Row],[Facility_Name]],Source_Lookup[Facility],0)),""))</f>
        <v/>
      </c>
      <c r="M14" s="5"/>
      <c r="N14" s="5"/>
      <c r="O14" s="25"/>
      <c r="P14" s="5"/>
      <c r="Q14" s="65"/>
      <c r="R14" s="8"/>
      <c r="S14" s="64"/>
      <c r="T14" s="6"/>
      <c r="U14" s="47"/>
      <c r="V14" s="8"/>
      <c r="W14" s="47"/>
      <c r="X14" s="47"/>
      <c r="Y14" s="47"/>
      <c r="Z14" s="47"/>
      <c r="AA14" s="46"/>
      <c r="AB14" s="64"/>
      <c r="AC14" s="48"/>
      <c r="AD14" s="46"/>
      <c r="AE14" s="5"/>
      <c r="AF14" s="47"/>
      <c r="AG14" s="50"/>
      <c r="AH14" s="52" t="str">
        <f t="shared" si="0"/>
        <v/>
      </c>
      <c r="AI14" s="39">
        <f>IF(A14="",0,IF(OR(COUNTBLANK(C14)+COUNTBLANK(I14:J14)+COUNTBLANK(M14:R14)+COUNTBLANK(T14)+COUNTBLANK(V14)+COUNTBLANK(Table4[[#This Row],[Deliveries_from_new_facilities]])),"1","0"))</f>
        <v>0</v>
      </c>
      <c r="AJ14" s="37">
        <f t="shared" si="1"/>
        <v>0</v>
      </c>
      <c r="AK14" s="38">
        <f>IF(A14="",0,IF(V14="no",0,IF(OR(COUNTBLANK(Table4[[#This Row],[Net_Nameplate_Capacity_MW]:[Additional_Capacity]])+COUNTBLANK(Table4[[#This Row],[Deliveries_from_existing_factilities]])),"1","0")))</f>
        <v>0</v>
      </c>
      <c r="AL14" s="37">
        <f>IF(OR(A14="",Table4[[#This Row],[GPE_Determination]]="No"),0,IF(AA14="NO",0,IF(OR(COUNTBLANK(Table4[[#This Row],[Implementation_Date]:[Description_of_Activities]])),"1","0")))</f>
        <v>0</v>
      </c>
    </row>
    <row r="15" spans="1:39" s="7" customFormat="1" ht="15.6" x14ac:dyDescent="0.3">
      <c r="A15" s="40"/>
      <c r="B15" s="44"/>
      <c r="C15" s="6"/>
      <c r="D15" s="49" t="str">
        <f>IF(Table4[[#This Row],[Facility_Name]]=0,"",IF(_xlfn.IFNA(INDEX(Source_Lookup[SourceID],MATCH(Table4[[#This Row],[Facility_Name]],Source_Lookup[Facility],0)),"")=0,"",_xlfn.IFNA(INDEX(Source_Lookup[SourceID],MATCH(Table4[[#This Row],[Facility_Name]],Source_Lookup[Facility],0)),"Newly Specified")))</f>
        <v/>
      </c>
      <c r="E15" s="63" t="str">
        <f>IF(_xlfn.IFNA(INDEX(Source_Lookup[EPA_Acid_Rain_Program],MATCH(Table4[[#This Row],[Facility_Name]],Source_Lookup[Facility],0)),"")=0,"",_xlfn.IFNA(INDEX(Source_Lookup[EPA_Acid_Rain_Program],MATCH(Table4[[#This Row],[Facility_Name]],Source_Lookup[Facility],0)),""))</f>
        <v/>
      </c>
      <c r="F15" s="44" t="str">
        <f>IF(_xlfn.IFNA(INDEX(Source_Lookup[EPA_40CFR_Part98],MATCH(Table4[[#This Row],[Facility_Name]],Source_Lookup[Facility],0)),"")=0,"",_xlfn.IFNA(INDEX(Source_Lookup[EPA_40CFR_Part98],MATCH(Table4[[#This Row],[Facility_Name]],Source_Lookup[Facility],0)),""))</f>
        <v/>
      </c>
      <c r="G15" s="44" t="str">
        <f>IF(_xlfn.IFNA(INDEX(Source_Lookup[EIA_ID],MATCH(Table4[[#This Row],[Facility_Name]],Source_Lookup[Facility],0)),"")=0,"",_xlfn.IFNA(INDEX(Source_Lookup[EIA_ID],MATCH(Table4[[#This Row],[Facility_Name]],Source_Lookup[Facility],0)),""))</f>
        <v/>
      </c>
      <c r="H15" s="44"/>
      <c r="I15" s="5" t="str">
        <f>IF(_xlfn.IFNA(INDEX(Source_Lookup[Address],MATCH(Table4[[#This Row],[Facility_Name]],Source_Lookup[Facility],0)),"")=0,"",_xlfn.IFNA(INDEX(Source_Lookup[Address],MATCH(Table4[[#This Row],[Facility_Name]],Source_Lookup[Facility],0)),""))</f>
        <v/>
      </c>
      <c r="J15" s="5" t="str">
        <f>IF(_xlfn.IFNA(INDEX(Source_Lookup[Jurisdiction],MATCH(Table4[[#This Row],[Facility_Name]],Source_Lookup[Facility],0)),"")=0,"",_xlfn.IFNA(INDEX(Source_Lookup[Jurisdiction],MATCH(Table4[[#This Row],[Facility_Name]],Source_Lookup[Facility],0)),""))</f>
        <v/>
      </c>
      <c r="K15" s="63" t="str">
        <f>IF(_xlfn.IFNA(INDEX(Source_Lookup[Latitude],MATCH(Table4[[#This Row],[Facility_Name]],Source_Lookup[Facility],0)),"")=0,"",_xlfn.IFNA(INDEX(Source_Lookup[Latitude],MATCH(Table4[[#This Row],[Facility_Name]],Source_Lookup[Facility],0)),""))</f>
        <v/>
      </c>
      <c r="L15" s="63" t="str">
        <f>IF(_xlfn.IFNA(INDEX(Source_Lookup[Longitude],MATCH(Table4[[#This Row],[Facility_Name]],Source_Lookup[Facility],0)),"")=0,"",_xlfn.IFNA(INDEX(Source_Lookup[Longitude],MATCH(Table4[[#This Row],[Facility_Name]],Source_Lookup[Facility],0)),""))</f>
        <v/>
      </c>
      <c r="M15" s="5"/>
      <c r="N15" s="5"/>
      <c r="O15" s="25"/>
      <c r="P15" s="5"/>
      <c r="Q15" s="65"/>
      <c r="R15" s="8"/>
      <c r="S15" s="64"/>
      <c r="T15" s="6"/>
      <c r="U15" s="47"/>
      <c r="V15" s="8"/>
      <c r="W15" s="47"/>
      <c r="X15" s="47"/>
      <c r="Y15" s="47"/>
      <c r="Z15" s="47"/>
      <c r="AA15" s="46"/>
      <c r="AB15" s="64"/>
      <c r="AC15" s="48"/>
      <c r="AD15" s="46"/>
      <c r="AE15" s="5"/>
      <c r="AF15" s="47"/>
      <c r="AG15" s="50"/>
      <c r="AH15" s="52" t="str">
        <f t="shared" si="0"/>
        <v/>
      </c>
      <c r="AI15" s="39">
        <f>IF(A15="",0,IF(OR(COUNTBLANK(C15)+COUNTBLANK(I15:J15)+COUNTBLANK(M15:R15)+COUNTBLANK(T15)+COUNTBLANK(V15)+COUNTBLANK(Table4[[#This Row],[Deliveries_from_new_facilities]])),"1","0"))</f>
        <v>0</v>
      </c>
      <c r="AJ15" s="37">
        <f t="shared" si="1"/>
        <v>0</v>
      </c>
      <c r="AK15" s="38">
        <f>IF(A15="",0,IF(V15="no",0,IF(OR(COUNTBLANK(Table4[[#This Row],[Net_Nameplate_Capacity_MW]:[Additional_Capacity]])+COUNTBLANK(Table4[[#This Row],[Deliveries_from_existing_factilities]])),"1","0")))</f>
        <v>0</v>
      </c>
      <c r="AL15" s="37">
        <f>IF(OR(A15="",Table4[[#This Row],[GPE_Determination]]="No"),0,IF(AA15="NO",0,IF(OR(COUNTBLANK(Table4[[#This Row],[Implementation_Date]:[Description_of_Activities]])),"1","0")))</f>
        <v>0</v>
      </c>
    </row>
    <row r="16" spans="1:39" s="7" customFormat="1" ht="15.6" x14ac:dyDescent="0.3">
      <c r="A16" s="40"/>
      <c r="B16" s="44"/>
      <c r="C16" s="6"/>
      <c r="D16" s="49" t="str">
        <f>IF(Table4[[#This Row],[Facility_Name]]=0,"",IF(_xlfn.IFNA(INDEX(Source_Lookup[SourceID],MATCH(Table4[[#This Row],[Facility_Name]],Source_Lookup[Facility],0)),"")=0,"",_xlfn.IFNA(INDEX(Source_Lookup[SourceID],MATCH(Table4[[#This Row],[Facility_Name]],Source_Lookup[Facility],0)),"Newly Specified")))</f>
        <v/>
      </c>
      <c r="E16" s="63" t="str">
        <f>IF(_xlfn.IFNA(INDEX(Source_Lookup[EPA_Acid_Rain_Program],MATCH(Table4[[#This Row],[Facility_Name]],Source_Lookup[Facility],0)),"")=0,"",_xlfn.IFNA(INDEX(Source_Lookup[EPA_Acid_Rain_Program],MATCH(Table4[[#This Row],[Facility_Name]],Source_Lookup[Facility],0)),""))</f>
        <v/>
      </c>
      <c r="F16" s="44" t="str">
        <f>IF(_xlfn.IFNA(INDEX(Source_Lookup[EPA_40CFR_Part98],MATCH(Table4[[#This Row],[Facility_Name]],Source_Lookup[Facility],0)),"")=0,"",_xlfn.IFNA(INDEX(Source_Lookup[EPA_40CFR_Part98],MATCH(Table4[[#This Row],[Facility_Name]],Source_Lookup[Facility],0)),""))</f>
        <v/>
      </c>
      <c r="G16" s="44" t="str">
        <f>IF(_xlfn.IFNA(INDEX(Source_Lookup[EIA_ID],MATCH(Table4[[#This Row],[Facility_Name]],Source_Lookup[Facility],0)),"")=0,"",_xlfn.IFNA(INDEX(Source_Lookup[EIA_ID],MATCH(Table4[[#This Row],[Facility_Name]],Source_Lookup[Facility],0)),""))</f>
        <v/>
      </c>
      <c r="H16" s="44"/>
      <c r="I16" s="5" t="str">
        <f>IF(_xlfn.IFNA(INDEX(Source_Lookup[Address],MATCH(Table4[[#This Row],[Facility_Name]],Source_Lookup[Facility],0)),"")=0,"",_xlfn.IFNA(INDEX(Source_Lookup[Address],MATCH(Table4[[#This Row],[Facility_Name]],Source_Lookup[Facility],0)),""))</f>
        <v/>
      </c>
      <c r="J16" s="5" t="str">
        <f>IF(_xlfn.IFNA(INDEX(Source_Lookup[Jurisdiction],MATCH(Table4[[#This Row],[Facility_Name]],Source_Lookup[Facility],0)),"")=0,"",_xlfn.IFNA(INDEX(Source_Lookup[Jurisdiction],MATCH(Table4[[#This Row],[Facility_Name]],Source_Lookup[Facility],0)),""))</f>
        <v/>
      </c>
      <c r="K16" s="63" t="str">
        <f>IF(_xlfn.IFNA(INDEX(Source_Lookup[Latitude],MATCH(Table4[[#This Row],[Facility_Name]],Source_Lookup[Facility],0)),"")=0,"",_xlfn.IFNA(INDEX(Source_Lookup[Latitude],MATCH(Table4[[#This Row],[Facility_Name]],Source_Lookup[Facility],0)),""))</f>
        <v/>
      </c>
      <c r="L16" s="63" t="str">
        <f>IF(_xlfn.IFNA(INDEX(Source_Lookup[Longitude],MATCH(Table4[[#This Row],[Facility_Name]],Source_Lookup[Facility],0)),"")=0,"",_xlfn.IFNA(INDEX(Source_Lookup[Longitude],MATCH(Table4[[#This Row],[Facility_Name]],Source_Lookup[Facility],0)),""))</f>
        <v/>
      </c>
      <c r="M16" s="5"/>
      <c r="N16" s="5"/>
      <c r="O16" s="25"/>
      <c r="P16" s="5"/>
      <c r="Q16" s="65"/>
      <c r="R16" s="8"/>
      <c r="S16" s="64"/>
      <c r="T16" s="6"/>
      <c r="U16" s="47"/>
      <c r="V16" s="8"/>
      <c r="W16" s="47"/>
      <c r="X16" s="47"/>
      <c r="Y16" s="47"/>
      <c r="Z16" s="47"/>
      <c r="AA16" s="46"/>
      <c r="AB16" s="64"/>
      <c r="AC16" s="48"/>
      <c r="AD16" s="46"/>
      <c r="AE16" s="5"/>
      <c r="AF16" s="47"/>
      <c r="AG16" s="50"/>
      <c r="AH16" s="52" t="str">
        <f t="shared" si="0"/>
        <v/>
      </c>
      <c r="AI16" s="39">
        <f>IF(A16="",0,IF(OR(COUNTBLANK(C16)+COUNTBLANK(I16:J16)+COUNTBLANK(M16:R16)+COUNTBLANK(T16)+COUNTBLANK(V16)+COUNTBLANK(Table4[[#This Row],[Deliveries_from_new_facilities]])),"1","0"))</f>
        <v>0</v>
      </c>
      <c r="AJ16" s="37">
        <f t="shared" si="1"/>
        <v>0</v>
      </c>
      <c r="AK16" s="38">
        <f>IF(A16="",0,IF(V16="no",0,IF(OR(COUNTBLANK(Table4[[#This Row],[Net_Nameplate_Capacity_MW]:[Additional_Capacity]])+COUNTBLANK(Table4[[#This Row],[Deliveries_from_existing_factilities]])),"1","0")))</f>
        <v>0</v>
      </c>
      <c r="AL16" s="37">
        <f>IF(OR(A16="",Table4[[#This Row],[GPE_Determination]]="No"),0,IF(AA16="NO",0,IF(OR(COUNTBLANK(Table4[[#This Row],[Implementation_Date]:[Description_of_Activities]])),"1","0")))</f>
        <v>0</v>
      </c>
    </row>
    <row r="17" spans="1:38" s="7" customFormat="1" ht="15.6" x14ac:dyDescent="0.3">
      <c r="A17" s="40"/>
      <c r="B17" s="44"/>
      <c r="C17" s="6"/>
      <c r="D17" s="49" t="str">
        <f>IF(Table4[[#This Row],[Facility_Name]]=0,"",IF(_xlfn.IFNA(INDEX(Source_Lookup[SourceID],MATCH(Table4[[#This Row],[Facility_Name]],Source_Lookup[Facility],0)),"")=0,"",_xlfn.IFNA(INDEX(Source_Lookup[SourceID],MATCH(Table4[[#This Row],[Facility_Name]],Source_Lookup[Facility],0)),"Newly Specified")))</f>
        <v/>
      </c>
      <c r="E17" s="63" t="str">
        <f>IF(_xlfn.IFNA(INDEX(Source_Lookup[EPA_Acid_Rain_Program],MATCH(Table4[[#This Row],[Facility_Name]],Source_Lookup[Facility],0)),"")=0,"",_xlfn.IFNA(INDEX(Source_Lookup[EPA_Acid_Rain_Program],MATCH(Table4[[#This Row],[Facility_Name]],Source_Lookup[Facility],0)),""))</f>
        <v/>
      </c>
      <c r="F17" s="44" t="str">
        <f>IF(_xlfn.IFNA(INDEX(Source_Lookup[EPA_40CFR_Part98],MATCH(Table4[[#This Row],[Facility_Name]],Source_Lookup[Facility],0)),"")=0,"",_xlfn.IFNA(INDEX(Source_Lookup[EPA_40CFR_Part98],MATCH(Table4[[#This Row],[Facility_Name]],Source_Lookup[Facility],0)),""))</f>
        <v/>
      </c>
      <c r="G17" s="44" t="str">
        <f>IF(_xlfn.IFNA(INDEX(Source_Lookup[EIA_ID],MATCH(Table4[[#This Row],[Facility_Name]],Source_Lookup[Facility],0)),"")=0,"",_xlfn.IFNA(INDEX(Source_Lookup[EIA_ID],MATCH(Table4[[#This Row],[Facility_Name]],Source_Lookup[Facility],0)),""))</f>
        <v/>
      </c>
      <c r="H17" s="44"/>
      <c r="I17" s="5" t="str">
        <f>IF(_xlfn.IFNA(INDEX(Source_Lookup[Address],MATCH(Table4[[#This Row],[Facility_Name]],Source_Lookup[Facility],0)),"")=0,"",_xlfn.IFNA(INDEX(Source_Lookup[Address],MATCH(Table4[[#This Row],[Facility_Name]],Source_Lookup[Facility],0)),""))</f>
        <v/>
      </c>
      <c r="J17" s="5" t="str">
        <f>IF(_xlfn.IFNA(INDEX(Source_Lookup[Jurisdiction],MATCH(Table4[[#This Row],[Facility_Name]],Source_Lookup[Facility],0)),"")=0,"",_xlfn.IFNA(INDEX(Source_Lookup[Jurisdiction],MATCH(Table4[[#This Row],[Facility_Name]],Source_Lookup[Facility],0)),""))</f>
        <v/>
      </c>
      <c r="K17" s="63" t="str">
        <f>IF(_xlfn.IFNA(INDEX(Source_Lookup[Latitude],MATCH(Table4[[#This Row],[Facility_Name]],Source_Lookup[Facility],0)),"")=0,"",_xlfn.IFNA(INDEX(Source_Lookup[Latitude],MATCH(Table4[[#This Row],[Facility_Name]],Source_Lookup[Facility],0)),""))</f>
        <v/>
      </c>
      <c r="L17" s="63" t="str">
        <f>IF(_xlfn.IFNA(INDEX(Source_Lookup[Longitude],MATCH(Table4[[#This Row],[Facility_Name]],Source_Lookup[Facility],0)),"")=0,"",_xlfn.IFNA(INDEX(Source_Lookup[Longitude],MATCH(Table4[[#This Row],[Facility_Name]],Source_Lookup[Facility],0)),""))</f>
        <v/>
      </c>
      <c r="M17" s="5"/>
      <c r="N17" s="5"/>
      <c r="O17" s="25"/>
      <c r="P17" s="5"/>
      <c r="Q17" s="65"/>
      <c r="R17" s="8"/>
      <c r="S17" s="64"/>
      <c r="T17" s="6"/>
      <c r="U17" s="47"/>
      <c r="V17" s="8"/>
      <c r="W17" s="47"/>
      <c r="X17" s="47"/>
      <c r="Y17" s="47"/>
      <c r="Z17" s="47"/>
      <c r="AA17" s="46"/>
      <c r="AB17" s="64"/>
      <c r="AC17" s="48"/>
      <c r="AD17" s="46"/>
      <c r="AE17" s="5"/>
      <c r="AF17" s="47"/>
      <c r="AG17" s="50"/>
      <c r="AH17" s="52" t="str">
        <f t="shared" si="0"/>
        <v/>
      </c>
      <c r="AI17" s="39">
        <f>IF(A17="",0,IF(OR(COUNTBLANK(C17)+COUNTBLANK(I17:J17)+COUNTBLANK(M17:R17)+COUNTBLANK(T17)+COUNTBLANK(V17)+COUNTBLANK(Table4[[#This Row],[Deliveries_from_new_facilities]])),"1","0"))</f>
        <v>0</v>
      </c>
      <c r="AJ17" s="37">
        <f t="shared" si="1"/>
        <v>0</v>
      </c>
      <c r="AK17" s="38">
        <f>IF(A17="",0,IF(V17="no",0,IF(OR(COUNTBLANK(Table4[[#This Row],[Net_Nameplate_Capacity_MW]:[Additional_Capacity]])+COUNTBLANK(Table4[[#This Row],[Deliveries_from_existing_factilities]])),"1","0")))</f>
        <v>0</v>
      </c>
      <c r="AL17" s="37">
        <f>IF(OR(A17="",Table4[[#This Row],[GPE_Determination]]="No"),0,IF(AA17="NO",0,IF(OR(COUNTBLANK(Table4[[#This Row],[Implementation_Date]:[Description_of_Activities]])),"1","0")))</f>
        <v>0</v>
      </c>
    </row>
    <row r="18" spans="1:38" s="7" customFormat="1" ht="15.6" x14ac:dyDescent="0.3">
      <c r="A18" s="40"/>
      <c r="B18" s="44"/>
      <c r="C18" s="6"/>
      <c r="D18" s="49" t="str">
        <f>IF(Table4[[#This Row],[Facility_Name]]=0,"",IF(_xlfn.IFNA(INDEX(Source_Lookup[SourceID],MATCH(Table4[[#This Row],[Facility_Name]],Source_Lookup[Facility],0)),"")=0,"",_xlfn.IFNA(INDEX(Source_Lookup[SourceID],MATCH(Table4[[#This Row],[Facility_Name]],Source_Lookup[Facility],0)),"Newly Specified")))</f>
        <v/>
      </c>
      <c r="E18" s="63" t="str">
        <f>IF(_xlfn.IFNA(INDEX(Source_Lookup[EPA_Acid_Rain_Program],MATCH(Table4[[#This Row],[Facility_Name]],Source_Lookup[Facility],0)),"")=0,"",_xlfn.IFNA(INDEX(Source_Lookup[EPA_Acid_Rain_Program],MATCH(Table4[[#This Row],[Facility_Name]],Source_Lookup[Facility],0)),""))</f>
        <v/>
      </c>
      <c r="F18" s="44" t="str">
        <f>IF(_xlfn.IFNA(INDEX(Source_Lookup[EPA_40CFR_Part98],MATCH(Table4[[#This Row],[Facility_Name]],Source_Lookup[Facility],0)),"")=0,"",_xlfn.IFNA(INDEX(Source_Lookup[EPA_40CFR_Part98],MATCH(Table4[[#This Row],[Facility_Name]],Source_Lookup[Facility],0)),""))</f>
        <v/>
      </c>
      <c r="G18" s="44" t="str">
        <f>IF(_xlfn.IFNA(INDEX(Source_Lookup[EIA_ID],MATCH(Table4[[#This Row],[Facility_Name]],Source_Lookup[Facility],0)),"")=0,"",_xlfn.IFNA(INDEX(Source_Lookup[EIA_ID],MATCH(Table4[[#This Row],[Facility_Name]],Source_Lookup[Facility],0)),""))</f>
        <v/>
      </c>
      <c r="H18" s="44"/>
      <c r="I18" s="5" t="str">
        <f>IF(_xlfn.IFNA(INDEX(Source_Lookup[Address],MATCH(Table4[[#This Row],[Facility_Name]],Source_Lookup[Facility],0)),"")=0,"",_xlfn.IFNA(INDEX(Source_Lookup[Address],MATCH(Table4[[#This Row],[Facility_Name]],Source_Lookup[Facility],0)),""))</f>
        <v/>
      </c>
      <c r="J18" s="5" t="str">
        <f>IF(_xlfn.IFNA(INDEX(Source_Lookup[Jurisdiction],MATCH(Table4[[#This Row],[Facility_Name]],Source_Lookup[Facility],0)),"")=0,"",_xlfn.IFNA(INDEX(Source_Lookup[Jurisdiction],MATCH(Table4[[#This Row],[Facility_Name]],Source_Lookup[Facility],0)),""))</f>
        <v/>
      </c>
      <c r="K18" s="63" t="str">
        <f>IF(_xlfn.IFNA(INDEX(Source_Lookup[Latitude],MATCH(Table4[[#This Row],[Facility_Name]],Source_Lookup[Facility],0)),"")=0,"",_xlfn.IFNA(INDEX(Source_Lookup[Latitude],MATCH(Table4[[#This Row],[Facility_Name]],Source_Lookup[Facility],0)),""))</f>
        <v/>
      </c>
      <c r="L18" s="63" t="str">
        <f>IF(_xlfn.IFNA(INDEX(Source_Lookup[Longitude],MATCH(Table4[[#This Row],[Facility_Name]],Source_Lookup[Facility],0)),"")=0,"",_xlfn.IFNA(INDEX(Source_Lookup[Longitude],MATCH(Table4[[#This Row],[Facility_Name]],Source_Lookup[Facility],0)),""))</f>
        <v/>
      </c>
      <c r="M18" s="5"/>
      <c r="N18" s="5"/>
      <c r="O18" s="25"/>
      <c r="P18" s="5"/>
      <c r="Q18" s="65"/>
      <c r="R18" s="8"/>
      <c r="S18" s="64"/>
      <c r="T18" s="6"/>
      <c r="U18" s="47"/>
      <c r="V18" s="8"/>
      <c r="W18" s="47"/>
      <c r="X18" s="47"/>
      <c r="Y18" s="47"/>
      <c r="Z18" s="47"/>
      <c r="AA18" s="46"/>
      <c r="AB18" s="64"/>
      <c r="AC18" s="48"/>
      <c r="AD18" s="46"/>
      <c r="AE18" s="5"/>
      <c r="AF18" s="47"/>
      <c r="AG18" s="50"/>
      <c r="AH18" s="52" t="str">
        <f t="shared" si="0"/>
        <v/>
      </c>
      <c r="AI18" s="39">
        <f>IF(A18="",0,IF(OR(COUNTBLANK(C18)+COUNTBLANK(I18:J18)+COUNTBLANK(M18:R18)+COUNTBLANK(T18)+COUNTBLANK(V18)+COUNTBLANK(Table4[[#This Row],[Deliveries_from_new_facilities]])),"1","0"))</f>
        <v>0</v>
      </c>
      <c r="AJ18" s="37">
        <f t="shared" si="1"/>
        <v>0</v>
      </c>
      <c r="AK18" s="38">
        <f>IF(A18="",0,IF(V18="no",0,IF(OR(COUNTBLANK(Table4[[#This Row],[Net_Nameplate_Capacity_MW]:[Additional_Capacity]])+COUNTBLANK(Table4[[#This Row],[Deliveries_from_existing_factilities]])),"1","0")))</f>
        <v>0</v>
      </c>
      <c r="AL18" s="37">
        <f>IF(OR(A18="",Table4[[#This Row],[GPE_Determination]]="No"),0,IF(AA18="NO",0,IF(OR(COUNTBLANK(Table4[[#This Row],[Implementation_Date]:[Description_of_Activities]])),"1","0")))</f>
        <v>0</v>
      </c>
    </row>
    <row r="19" spans="1:38" s="7" customFormat="1" ht="15.6" x14ac:dyDescent="0.3">
      <c r="A19" s="40"/>
      <c r="B19" s="44"/>
      <c r="C19" s="6"/>
      <c r="D19" s="49" t="str">
        <f>IF(Table4[[#This Row],[Facility_Name]]=0,"",IF(_xlfn.IFNA(INDEX(Source_Lookup[SourceID],MATCH(Table4[[#This Row],[Facility_Name]],Source_Lookup[Facility],0)),"")=0,"",_xlfn.IFNA(INDEX(Source_Lookup[SourceID],MATCH(Table4[[#This Row],[Facility_Name]],Source_Lookup[Facility],0)),"Newly Specified")))</f>
        <v/>
      </c>
      <c r="E19" s="63" t="str">
        <f>IF(_xlfn.IFNA(INDEX(Source_Lookup[EPA_Acid_Rain_Program],MATCH(Table4[[#This Row],[Facility_Name]],Source_Lookup[Facility],0)),"")=0,"",_xlfn.IFNA(INDEX(Source_Lookup[EPA_Acid_Rain_Program],MATCH(Table4[[#This Row],[Facility_Name]],Source_Lookup[Facility],0)),""))</f>
        <v/>
      </c>
      <c r="F19" s="44" t="str">
        <f>IF(_xlfn.IFNA(INDEX(Source_Lookup[EPA_40CFR_Part98],MATCH(Table4[[#This Row],[Facility_Name]],Source_Lookup[Facility],0)),"")=0,"",_xlfn.IFNA(INDEX(Source_Lookup[EPA_40CFR_Part98],MATCH(Table4[[#This Row],[Facility_Name]],Source_Lookup[Facility],0)),""))</f>
        <v/>
      </c>
      <c r="G19" s="44" t="str">
        <f>IF(_xlfn.IFNA(INDEX(Source_Lookup[EIA_ID],MATCH(Table4[[#This Row],[Facility_Name]],Source_Lookup[Facility],0)),"")=0,"",_xlfn.IFNA(INDEX(Source_Lookup[EIA_ID],MATCH(Table4[[#This Row],[Facility_Name]],Source_Lookup[Facility],0)),""))</f>
        <v/>
      </c>
      <c r="H19" s="44"/>
      <c r="I19" s="5" t="str">
        <f>IF(_xlfn.IFNA(INDEX(Source_Lookup[Address],MATCH(Table4[[#This Row],[Facility_Name]],Source_Lookup[Facility],0)),"")=0,"",_xlfn.IFNA(INDEX(Source_Lookup[Address],MATCH(Table4[[#This Row],[Facility_Name]],Source_Lookup[Facility],0)),""))</f>
        <v/>
      </c>
      <c r="J19" s="5" t="str">
        <f>IF(_xlfn.IFNA(INDEX(Source_Lookup[Jurisdiction],MATCH(Table4[[#This Row],[Facility_Name]],Source_Lookup[Facility],0)),"")=0,"",_xlfn.IFNA(INDEX(Source_Lookup[Jurisdiction],MATCH(Table4[[#This Row],[Facility_Name]],Source_Lookup[Facility],0)),""))</f>
        <v/>
      </c>
      <c r="K19" s="63" t="str">
        <f>IF(_xlfn.IFNA(INDEX(Source_Lookup[Latitude],MATCH(Table4[[#This Row],[Facility_Name]],Source_Lookup[Facility],0)),"")=0,"",_xlfn.IFNA(INDEX(Source_Lookup[Latitude],MATCH(Table4[[#This Row],[Facility_Name]],Source_Lookup[Facility],0)),""))</f>
        <v/>
      </c>
      <c r="L19" s="63" t="str">
        <f>IF(_xlfn.IFNA(INDEX(Source_Lookup[Longitude],MATCH(Table4[[#This Row],[Facility_Name]],Source_Lookup[Facility],0)),"")=0,"",_xlfn.IFNA(INDEX(Source_Lookup[Longitude],MATCH(Table4[[#This Row],[Facility_Name]],Source_Lookup[Facility],0)),""))</f>
        <v/>
      </c>
      <c r="M19" s="5"/>
      <c r="N19" s="5"/>
      <c r="O19" s="25"/>
      <c r="P19" s="5"/>
      <c r="Q19" s="65"/>
      <c r="R19" s="8"/>
      <c r="S19" s="64"/>
      <c r="T19" s="6"/>
      <c r="U19" s="47"/>
      <c r="V19" s="8"/>
      <c r="W19" s="47"/>
      <c r="X19" s="47"/>
      <c r="Y19" s="47"/>
      <c r="Z19" s="47"/>
      <c r="AA19" s="46"/>
      <c r="AB19" s="64"/>
      <c r="AC19" s="48"/>
      <c r="AD19" s="46"/>
      <c r="AE19" s="5"/>
      <c r="AF19" s="47"/>
      <c r="AG19" s="50"/>
      <c r="AH19" s="52" t="str">
        <f t="shared" si="0"/>
        <v/>
      </c>
      <c r="AI19" s="39">
        <f>IF(A19="",0,IF(OR(COUNTBLANK(C19)+COUNTBLANK(I19:J19)+COUNTBLANK(M19:R19)+COUNTBLANK(T19)+COUNTBLANK(V19)+COUNTBLANK(Table4[[#This Row],[Deliveries_from_new_facilities]])),"1","0"))</f>
        <v>0</v>
      </c>
      <c r="AJ19" s="37">
        <f t="shared" si="1"/>
        <v>0</v>
      </c>
      <c r="AK19" s="38">
        <f>IF(A19="",0,IF(V19="no",0,IF(OR(COUNTBLANK(Table4[[#This Row],[Net_Nameplate_Capacity_MW]:[Additional_Capacity]])+COUNTBLANK(Table4[[#This Row],[Deliveries_from_existing_factilities]])),"1","0")))</f>
        <v>0</v>
      </c>
      <c r="AL19" s="37">
        <f>IF(OR(A19="",Table4[[#This Row],[GPE_Determination]]="No"),0,IF(AA19="NO",0,IF(OR(COUNTBLANK(Table4[[#This Row],[Implementation_Date]:[Description_of_Activities]])),"1","0")))</f>
        <v>0</v>
      </c>
    </row>
    <row r="20" spans="1:38" s="7" customFormat="1" ht="15.6" x14ac:dyDescent="0.3">
      <c r="A20" s="40"/>
      <c r="B20" s="44"/>
      <c r="C20" s="6"/>
      <c r="D20" s="49" t="str">
        <f>IF(Table4[[#This Row],[Facility_Name]]=0,"",IF(_xlfn.IFNA(INDEX(Source_Lookup[SourceID],MATCH(Table4[[#This Row],[Facility_Name]],Source_Lookup[Facility],0)),"")=0,"",_xlfn.IFNA(INDEX(Source_Lookup[SourceID],MATCH(Table4[[#This Row],[Facility_Name]],Source_Lookup[Facility],0)),"Newly Specified")))</f>
        <v/>
      </c>
      <c r="E20" s="63" t="str">
        <f>IF(_xlfn.IFNA(INDEX(Source_Lookup[EPA_Acid_Rain_Program],MATCH(Table4[[#This Row],[Facility_Name]],Source_Lookup[Facility],0)),"")=0,"",_xlfn.IFNA(INDEX(Source_Lookup[EPA_Acid_Rain_Program],MATCH(Table4[[#This Row],[Facility_Name]],Source_Lookup[Facility],0)),""))</f>
        <v/>
      </c>
      <c r="F20" s="44" t="str">
        <f>IF(_xlfn.IFNA(INDEX(Source_Lookup[EPA_40CFR_Part98],MATCH(Table4[[#This Row],[Facility_Name]],Source_Lookup[Facility],0)),"")=0,"",_xlfn.IFNA(INDEX(Source_Lookup[EPA_40CFR_Part98],MATCH(Table4[[#This Row],[Facility_Name]],Source_Lookup[Facility],0)),""))</f>
        <v/>
      </c>
      <c r="G20" s="44" t="str">
        <f>IF(_xlfn.IFNA(INDEX(Source_Lookup[EIA_ID],MATCH(Table4[[#This Row],[Facility_Name]],Source_Lookup[Facility],0)),"")=0,"",_xlfn.IFNA(INDEX(Source_Lookup[EIA_ID],MATCH(Table4[[#This Row],[Facility_Name]],Source_Lookup[Facility],0)),""))</f>
        <v/>
      </c>
      <c r="H20" s="44"/>
      <c r="I20" s="5" t="str">
        <f>IF(_xlfn.IFNA(INDEX(Source_Lookup[Address],MATCH(Table4[[#This Row],[Facility_Name]],Source_Lookup[Facility],0)),"")=0,"",_xlfn.IFNA(INDEX(Source_Lookup[Address],MATCH(Table4[[#This Row],[Facility_Name]],Source_Lookup[Facility],0)),""))</f>
        <v/>
      </c>
      <c r="J20" s="5" t="str">
        <f>IF(_xlfn.IFNA(INDEX(Source_Lookup[Jurisdiction],MATCH(Table4[[#This Row],[Facility_Name]],Source_Lookup[Facility],0)),"")=0,"",_xlfn.IFNA(INDEX(Source_Lookup[Jurisdiction],MATCH(Table4[[#This Row],[Facility_Name]],Source_Lookup[Facility],0)),""))</f>
        <v/>
      </c>
      <c r="K20" s="63" t="str">
        <f>IF(_xlfn.IFNA(INDEX(Source_Lookup[Latitude],MATCH(Table4[[#This Row],[Facility_Name]],Source_Lookup[Facility],0)),"")=0,"",_xlfn.IFNA(INDEX(Source_Lookup[Latitude],MATCH(Table4[[#This Row],[Facility_Name]],Source_Lookup[Facility],0)),""))</f>
        <v/>
      </c>
      <c r="L20" s="63" t="str">
        <f>IF(_xlfn.IFNA(INDEX(Source_Lookup[Longitude],MATCH(Table4[[#This Row],[Facility_Name]],Source_Lookup[Facility],0)),"")=0,"",_xlfn.IFNA(INDEX(Source_Lookup[Longitude],MATCH(Table4[[#This Row],[Facility_Name]],Source_Lookup[Facility],0)),""))</f>
        <v/>
      </c>
      <c r="M20" s="5"/>
      <c r="N20" s="5"/>
      <c r="O20" s="25"/>
      <c r="P20" s="5"/>
      <c r="Q20" s="65"/>
      <c r="R20" s="8"/>
      <c r="S20" s="64"/>
      <c r="T20" s="6"/>
      <c r="U20" s="47"/>
      <c r="V20" s="8"/>
      <c r="W20" s="47"/>
      <c r="X20" s="47"/>
      <c r="Y20" s="47"/>
      <c r="Z20" s="47"/>
      <c r="AA20" s="46"/>
      <c r="AB20" s="64"/>
      <c r="AC20" s="48"/>
      <c r="AD20" s="46"/>
      <c r="AE20" s="5"/>
      <c r="AF20" s="47"/>
      <c r="AG20" s="50"/>
      <c r="AH20" s="52" t="str">
        <f t="shared" si="0"/>
        <v/>
      </c>
      <c r="AI20" s="39">
        <f>IF(A20="",0,IF(OR(COUNTBLANK(C20)+COUNTBLANK(I20:J20)+COUNTBLANK(M20:R20)+COUNTBLANK(T20)+COUNTBLANK(V20)+COUNTBLANK(Table4[[#This Row],[Deliveries_from_new_facilities]])),"1","0"))</f>
        <v>0</v>
      </c>
      <c r="AJ20" s="37">
        <f t="shared" si="1"/>
        <v>0</v>
      </c>
      <c r="AK20" s="38">
        <f>IF(A20="",0,IF(V20="no",0,IF(OR(COUNTBLANK(Table4[[#This Row],[Net_Nameplate_Capacity_MW]:[Additional_Capacity]])+COUNTBLANK(Table4[[#This Row],[Deliveries_from_existing_factilities]])),"1","0")))</f>
        <v>0</v>
      </c>
      <c r="AL20" s="37">
        <f>IF(OR(A20="",Table4[[#This Row],[GPE_Determination]]="No"),0,IF(AA20="NO",0,IF(OR(COUNTBLANK(Table4[[#This Row],[Implementation_Date]:[Description_of_Activities]])),"1","0")))</f>
        <v>0</v>
      </c>
    </row>
    <row r="21" spans="1:38" s="7" customFormat="1" ht="15.6" x14ac:dyDescent="0.3">
      <c r="A21" s="40"/>
      <c r="B21" s="44"/>
      <c r="C21" s="6"/>
      <c r="D21" s="49" t="str">
        <f>IF(Table4[[#This Row],[Facility_Name]]=0,"",IF(_xlfn.IFNA(INDEX(Source_Lookup[SourceID],MATCH(Table4[[#This Row],[Facility_Name]],Source_Lookup[Facility],0)),"")=0,"",_xlfn.IFNA(INDEX(Source_Lookup[SourceID],MATCH(Table4[[#This Row],[Facility_Name]],Source_Lookup[Facility],0)),"Newly Specified")))</f>
        <v/>
      </c>
      <c r="E21" s="63" t="str">
        <f>IF(_xlfn.IFNA(INDEX(Source_Lookup[EPA_Acid_Rain_Program],MATCH(Table4[[#This Row],[Facility_Name]],Source_Lookup[Facility],0)),"")=0,"",_xlfn.IFNA(INDEX(Source_Lookup[EPA_Acid_Rain_Program],MATCH(Table4[[#This Row],[Facility_Name]],Source_Lookup[Facility],0)),""))</f>
        <v/>
      </c>
      <c r="F21" s="44" t="str">
        <f>IF(_xlfn.IFNA(INDEX(Source_Lookup[EPA_40CFR_Part98],MATCH(Table4[[#This Row],[Facility_Name]],Source_Lookup[Facility],0)),"")=0,"",_xlfn.IFNA(INDEX(Source_Lookup[EPA_40CFR_Part98],MATCH(Table4[[#This Row],[Facility_Name]],Source_Lookup[Facility],0)),""))</f>
        <v/>
      </c>
      <c r="G21" s="44" t="str">
        <f>IF(_xlfn.IFNA(INDEX(Source_Lookup[EIA_ID],MATCH(Table4[[#This Row],[Facility_Name]],Source_Lookup[Facility],0)),"")=0,"",_xlfn.IFNA(INDEX(Source_Lookup[EIA_ID],MATCH(Table4[[#This Row],[Facility_Name]],Source_Lookup[Facility],0)),""))</f>
        <v/>
      </c>
      <c r="H21" s="44"/>
      <c r="I21" s="5" t="str">
        <f>IF(_xlfn.IFNA(INDEX(Source_Lookup[Address],MATCH(Table4[[#This Row],[Facility_Name]],Source_Lookup[Facility],0)),"")=0,"",_xlfn.IFNA(INDEX(Source_Lookup[Address],MATCH(Table4[[#This Row],[Facility_Name]],Source_Lookup[Facility],0)),""))</f>
        <v/>
      </c>
      <c r="J21" s="5" t="str">
        <f>IF(_xlfn.IFNA(INDEX(Source_Lookup[Jurisdiction],MATCH(Table4[[#This Row],[Facility_Name]],Source_Lookup[Facility],0)),"")=0,"",_xlfn.IFNA(INDEX(Source_Lookup[Jurisdiction],MATCH(Table4[[#This Row],[Facility_Name]],Source_Lookup[Facility],0)),""))</f>
        <v/>
      </c>
      <c r="K21" s="63" t="str">
        <f>IF(_xlfn.IFNA(INDEX(Source_Lookup[Latitude],MATCH(Table4[[#This Row],[Facility_Name]],Source_Lookup[Facility],0)),"")=0,"",_xlfn.IFNA(INDEX(Source_Lookup[Latitude],MATCH(Table4[[#This Row],[Facility_Name]],Source_Lookup[Facility],0)),""))</f>
        <v/>
      </c>
      <c r="L21" s="63" t="str">
        <f>IF(_xlfn.IFNA(INDEX(Source_Lookup[Longitude],MATCH(Table4[[#This Row],[Facility_Name]],Source_Lookup[Facility],0)),"")=0,"",_xlfn.IFNA(INDEX(Source_Lookup[Longitude],MATCH(Table4[[#This Row],[Facility_Name]],Source_Lookup[Facility],0)),""))</f>
        <v/>
      </c>
      <c r="M21" s="5"/>
      <c r="N21" s="5"/>
      <c r="O21" s="25"/>
      <c r="P21" s="5"/>
      <c r="Q21" s="65"/>
      <c r="R21" s="8"/>
      <c r="S21" s="64"/>
      <c r="T21" s="6"/>
      <c r="U21" s="47"/>
      <c r="V21" s="8"/>
      <c r="W21" s="47"/>
      <c r="X21" s="47"/>
      <c r="Y21" s="47"/>
      <c r="Z21" s="47"/>
      <c r="AA21" s="46"/>
      <c r="AB21" s="64"/>
      <c r="AC21" s="48"/>
      <c r="AD21" s="46"/>
      <c r="AE21" s="5"/>
      <c r="AF21" s="47"/>
      <c r="AG21" s="50"/>
      <c r="AH21" s="52" t="str">
        <f t="shared" si="0"/>
        <v/>
      </c>
      <c r="AI21" s="39">
        <f>IF(A21="",0,IF(OR(COUNTBLANK(C21)+COUNTBLANK(I21:J21)+COUNTBLANK(M21:R21)+COUNTBLANK(T21)+COUNTBLANK(V21)+COUNTBLANK(Table4[[#This Row],[Deliveries_from_new_facilities]])),"1","0"))</f>
        <v>0</v>
      </c>
      <c r="AJ21" s="37">
        <f t="shared" si="1"/>
        <v>0</v>
      </c>
      <c r="AK21" s="38">
        <f>IF(A21="",0,IF(V21="no",0,IF(OR(COUNTBLANK(Table4[[#This Row],[Net_Nameplate_Capacity_MW]:[Additional_Capacity]])+COUNTBLANK(Table4[[#This Row],[Deliveries_from_existing_factilities]])),"1","0")))</f>
        <v>0</v>
      </c>
      <c r="AL21" s="37">
        <f>IF(OR(A21="",Table4[[#This Row],[GPE_Determination]]="No"),0,IF(AA21="NO",0,IF(OR(COUNTBLANK(Table4[[#This Row],[Implementation_Date]:[Description_of_Activities]])),"1","0")))</f>
        <v>0</v>
      </c>
    </row>
    <row r="22" spans="1:38" s="7" customFormat="1" ht="15.6" x14ac:dyDescent="0.3">
      <c r="A22" s="40"/>
      <c r="B22" s="44"/>
      <c r="C22" s="6"/>
      <c r="D22" s="49" t="str">
        <f>IF(Table4[[#This Row],[Facility_Name]]=0,"",IF(_xlfn.IFNA(INDEX(Source_Lookup[SourceID],MATCH(Table4[[#This Row],[Facility_Name]],Source_Lookup[Facility],0)),"")=0,"",_xlfn.IFNA(INDEX(Source_Lookup[SourceID],MATCH(Table4[[#This Row],[Facility_Name]],Source_Lookup[Facility],0)),"Newly Specified")))</f>
        <v/>
      </c>
      <c r="E22" s="63" t="str">
        <f>IF(_xlfn.IFNA(INDEX(Source_Lookup[EPA_Acid_Rain_Program],MATCH(Table4[[#This Row],[Facility_Name]],Source_Lookup[Facility],0)),"")=0,"",_xlfn.IFNA(INDEX(Source_Lookup[EPA_Acid_Rain_Program],MATCH(Table4[[#This Row],[Facility_Name]],Source_Lookup[Facility],0)),""))</f>
        <v/>
      </c>
      <c r="F22" s="44" t="str">
        <f>IF(_xlfn.IFNA(INDEX(Source_Lookup[EPA_40CFR_Part98],MATCH(Table4[[#This Row],[Facility_Name]],Source_Lookup[Facility],0)),"")=0,"",_xlfn.IFNA(INDEX(Source_Lookup[EPA_40CFR_Part98],MATCH(Table4[[#This Row],[Facility_Name]],Source_Lookup[Facility],0)),""))</f>
        <v/>
      </c>
      <c r="G22" s="44" t="str">
        <f>IF(_xlfn.IFNA(INDEX(Source_Lookup[EIA_ID],MATCH(Table4[[#This Row],[Facility_Name]],Source_Lookup[Facility],0)),"")=0,"",_xlfn.IFNA(INDEX(Source_Lookup[EIA_ID],MATCH(Table4[[#This Row],[Facility_Name]],Source_Lookup[Facility],0)),""))</f>
        <v/>
      </c>
      <c r="H22" s="44"/>
      <c r="I22" s="5" t="str">
        <f>IF(_xlfn.IFNA(INDEX(Source_Lookup[Address],MATCH(Table4[[#This Row],[Facility_Name]],Source_Lookup[Facility],0)),"")=0,"",_xlfn.IFNA(INDEX(Source_Lookup[Address],MATCH(Table4[[#This Row],[Facility_Name]],Source_Lookup[Facility],0)),""))</f>
        <v/>
      </c>
      <c r="J22" s="5" t="str">
        <f>IF(_xlfn.IFNA(INDEX(Source_Lookup[Jurisdiction],MATCH(Table4[[#This Row],[Facility_Name]],Source_Lookup[Facility],0)),"")=0,"",_xlfn.IFNA(INDEX(Source_Lookup[Jurisdiction],MATCH(Table4[[#This Row],[Facility_Name]],Source_Lookup[Facility],0)),""))</f>
        <v/>
      </c>
      <c r="K22" s="63" t="str">
        <f>IF(_xlfn.IFNA(INDEX(Source_Lookup[Latitude],MATCH(Table4[[#This Row],[Facility_Name]],Source_Lookup[Facility],0)),"")=0,"",_xlfn.IFNA(INDEX(Source_Lookup[Latitude],MATCH(Table4[[#This Row],[Facility_Name]],Source_Lookup[Facility],0)),""))</f>
        <v/>
      </c>
      <c r="L22" s="63" t="str">
        <f>IF(_xlfn.IFNA(INDEX(Source_Lookup[Longitude],MATCH(Table4[[#This Row],[Facility_Name]],Source_Lookup[Facility],0)),"")=0,"",_xlfn.IFNA(INDEX(Source_Lookup[Longitude],MATCH(Table4[[#This Row],[Facility_Name]],Source_Lookup[Facility],0)),""))</f>
        <v/>
      </c>
      <c r="M22" s="5"/>
      <c r="N22" s="5"/>
      <c r="O22" s="25"/>
      <c r="P22" s="5"/>
      <c r="Q22" s="65"/>
      <c r="R22" s="8"/>
      <c r="S22" s="64"/>
      <c r="T22" s="6"/>
      <c r="U22" s="47"/>
      <c r="V22" s="8"/>
      <c r="W22" s="47"/>
      <c r="X22" s="47"/>
      <c r="Y22" s="47"/>
      <c r="Z22" s="47"/>
      <c r="AA22" s="46"/>
      <c r="AB22" s="64"/>
      <c r="AC22" s="48"/>
      <c r="AD22" s="46"/>
      <c r="AE22" s="5"/>
      <c r="AF22" s="47"/>
      <c r="AG22" s="50"/>
      <c r="AH22" s="52" t="str">
        <f t="shared" si="0"/>
        <v/>
      </c>
      <c r="AI22" s="39">
        <f>IF(A22="",0,IF(OR(COUNTBLANK(C22)+COUNTBLANK(I22:J22)+COUNTBLANK(M22:R22)+COUNTBLANK(T22)+COUNTBLANK(V22)+COUNTBLANK(Table4[[#This Row],[Deliveries_from_new_facilities]])),"1","0"))</f>
        <v>0</v>
      </c>
      <c r="AJ22" s="37">
        <f t="shared" si="1"/>
        <v>0</v>
      </c>
      <c r="AK22" s="38">
        <f>IF(A22="",0,IF(V22="no",0,IF(OR(COUNTBLANK(Table4[[#This Row],[Net_Nameplate_Capacity_MW]:[Additional_Capacity]])+COUNTBLANK(Table4[[#This Row],[Deliveries_from_existing_factilities]])),"1","0")))</f>
        <v>0</v>
      </c>
      <c r="AL22" s="37">
        <f>IF(OR(A22="",Table4[[#This Row],[GPE_Determination]]="No"),0,IF(AA22="NO",0,IF(OR(COUNTBLANK(Table4[[#This Row],[Implementation_Date]:[Description_of_Activities]])),"1","0")))</f>
        <v>0</v>
      </c>
    </row>
    <row r="23" spans="1:38" s="7" customFormat="1" ht="15.6" x14ac:dyDescent="0.3">
      <c r="A23" s="40"/>
      <c r="B23" s="44"/>
      <c r="C23" s="6"/>
      <c r="D23" s="49" t="str">
        <f>IF(Table4[[#This Row],[Facility_Name]]=0,"",IF(_xlfn.IFNA(INDEX(Source_Lookup[SourceID],MATCH(Table4[[#This Row],[Facility_Name]],Source_Lookup[Facility],0)),"")=0,"",_xlfn.IFNA(INDEX(Source_Lookup[SourceID],MATCH(Table4[[#This Row],[Facility_Name]],Source_Lookup[Facility],0)),"Newly Specified")))</f>
        <v/>
      </c>
      <c r="E23" s="63" t="str">
        <f>IF(_xlfn.IFNA(INDEX(Source_Lookup[EPA_Acid_Rain_Program],MATCH(Table4[[#This Row],[Facility_Name]],Source_Lookup[Facility],0)),"")=0,"",_xlfn.IFNA(INDEX(Source_Lookup[EPA_Acid_Rain_Program],MATCH(Table4[[#This Row],[Facility_Name]],Source_Lookup[Facility],0)),""))</f>
        <v/>
      </c>
      <c r="F23" s="44" t="str">
        <f>IF(_xlfn.IFNA(INDEX(Source_Lookup[EPA_40CFR_Part98],MATCH(Table4[[#This Row],[Facility_Name]],Source_Lookup[Facility],0)),"")=0,"",_xlfn.IFNA(INDEX(Source_Lookup[EPA_40CFR_Part98],MATCH(Table4[[#This Row],[Facility_Name]],Source_Lookup[Facility],0)),""))</f>
        <v/>
      </c>
      <c r="G23" s="44" t="str">
        <f>IF(_xlfn.IFNA(INDEX(Source_Lookup[EIA_ID],MATCH(Table4[[#This Row],[Facility_Name]],Source_Lookup[Facility],0)),"")=0,"",_xlfn.IFNA(INDEX(Source_Lookup[EIA_ID],MATCH(Table4[[#This Row],[Facility_Name]],Source_Lookup[Facility],0)),""))</f>
        <v/>
      </c>
      <c r="H23" s="44"/>
      <c r="I23" s="5" t="str">
        <f>IF(_xlfn.IFNA(INDEX(Source_Lookup[Address],MATCH(Table4[[#This Row],[Facility_Name]],Source_Lookup[Facility],0)),"")=0,"",_xlfn.IFNA(INDEX(Source_Lookup[Address],MATCH(Table4[[#This Row],[Facility_Name]],Source_Lookup[Facility],0)),""))</f>
        <v/>
      </c>
      <c r="J23" s="5" t="str">
        <f>IF(_xlfn.IFNA(INDEX(Source_Lookup[Jurisdiction],MATCH(Table4[[#This Row],[Facility_Name]],Source_Lookup[Facility],0)),"")=0,"",_xlfn.IFNA(INDEX(Source_Lookup[Jurisdiction],MATCH(Table4[[#This Row],[Facility_Name]],Source_Lookup[Facility],0)),""))</f>
        <v/>
      </c>
      <c r="K23" s="63" t="str">
        <f>IF(_xlfn.IFNA(INDEX(Source_Lookup[Latitude],MATCH(Table4[[#This Row],[Facility_Name]],Source_Lookup[Facility],0)),"")=0,"",_xlfn.IFNA(INDEX(Source_Lookup[Latitude],MATCH(Table4[[#This Row],[Facility_Name]],Source_Lookup[Facility],0)),""))</f>
        <v/>
      </c>
      <c r="L23" s="63" t="str">
        <f>IF(_xlfn.IFNA(INDEX(Source_Lookup[Longitude],MATCH(Table4[[#This Row],[Facility_Name]],Source_Lookup[Facility],0)),"")=0,"",_xlfn.IFNA(INDEX(Source_Lookup[Longitude],MATCH(Table4[[#This Row],[Facility_Name]],Source_Lookup[Facility],0)),""))</f>
        <v/>
      </c>
      <c r="M23" s="5"/>
      <c r="N23" s="5"/>
      <c r="O23" s="25"/>
      <c r="P23" s="5"/>
      <c r="Q23" s="65"/>
      <c r="R23" s="8"/>
      <c r="S23" s="64"/>
      <c r="T23" s="6"/>
      <c r="U23" s="47"/>
      <c r="V23" s="8"/>
      <c r="W23" s="47"/>
      <c r="X23" s="47"/>
      <c r="Y23" s="47"/>
      <c r="Z23" s="47"/>
      <c r="AA23" s="46"/>
      <c r="AB23" s="64"/>
      <c r="AC23" s="48"/>
      <c r="AD23" s="46"/>
      <c r="AE23" s="5"/>
      <c r="AF23" s="47"/>
      <c r="AG23" s="50"/>
      <c r="AH23" s="52" t="str">
        <f t="shared" si="0"/>
        <v/>
      </c>
      <c r="AI23" s="39">
        <f>IF(A23="",0,IF(OR(COUNTBLANK(C23)+COUNTBLANK(I23:J23)+COUNTBLANK(M23:R23)+COUNTBLANK(T23)+COUNTBLANK(V23)+COUNTBLANK(Table4[[#This Row],[Deliveries_from_new_facilities]])),"1","0"))</f>
        <v>0</v>
      </c>
      <c r="AJ23" s="37">
        <f t="shared" si="1"/>
        <v>0</v>
      </c>
      <c r="AK23" s="38">
        <f>IF(A23="",0,IF(V23="no",0,IF(OR(COUNTBLANK(Table4[[#This Row],[Net_Nameplate_Capacity_MW]:[Additional_Capacity]])+COUNTBLANK(Table4[[#This Row],[Deliveries_from_existing_factilities]])),"1","0")))</f>
        <v>0</v>
      </c>
      <c r="AL23" s="37">
        <f>IF(OR(A23="",Table4[[#This Row],[GPE_Determination]]="No"),0,IF(AA23="NO",0,IF(OR(COUNTBLANK(Table4[[#This Row],[Implementation_Date]:[Description_of_Activities]])),"1","0")))</f>
        <v>0</v>
      </c>
    </row>
    <row r="24" spans="1:38" s="7" customFormat="1" ht="15.6" x14ac:dyDescent="0.3">
      <c r="A24" s="40"/>
      <c r="B24" s="44"/>
      <c r="C24" s="6"/>
      <c r="D24" s="49" t="str">
        <f>IF(Table4[[#This Row],[Facility_Name]]=0,"",IF(_xlfn.IFNA(INDEX(Source_Lookup[SourceID],MATCH(Table4[[#This Row],[Facility_Name]],Source_Lookup[Facility],0)),"")=0,"",_xlfn.IFNA(INDEX(Source_Lookup[SourceID],MATCH(Table4[[#This Row],[Facility_Name]],Source_Lookup[Facility],0)),"Newly Specified")))</f>
        <v/>
      </c>
      <c r="E24" s="63" t="str">
        <f>IF(_xlfn.IFNA(INDEX(Source_Lookup[EPA_Acid_Rain_Program],MATCH(Table4[[#This Row],[Facility_Name]],Source_Lookup[Facility],0)),"")=0,"",_xlfn.IFNA(INDEX(Source_Lookup[EPA_Acid_Rain_Program],MATCH(Table4[[#This Row],[Facility_Name]],Source_Lookup[Facility],0)),""))</f>
        <v/>
      </c>
      <c r="F24" s="44" t="str">
        <f>IF(_xlfn.IFNA(INDEX(Source_Lookup[EPA_40CFR_Part98],MATCH(Table4[[#This Row],[Facility_Name]],Source_Lookup[Facility],0)),"")=0,"",_xlfn.IFNA(INDEX(Source_Lookup[EPA_40CFR_Part98],MATCH(Table4[[#This Row],[Facility_Name]],Source_Lookup[Facility],0)),""))</f>
        <v/>
      </c>
      <c r="G24" s="44" t="str">
        <f>IF(_xlfn.IFNA(INDEX(Source_Lookup[EIA_ID],MATCH(Table4[[#This Row],[Facility_Name]],Source_Lookup[Facility],0)),"")=0,"",_xlfn.IFNA(INDEX(Source_Lookup[EIA_ID],MATCH(Table4[[#This Row],[Facility_Name]],Source_Lookup[Facility],0)),""))</f>
        <v/>
      </c>
      <c r="H24" s="44"/>
      <c r="I24" s="5" t="str">
        <f>IF(_xlfn.IFNA(INDEX(Source_Lookup[Address],MATCH(Table4[[#This Row],[Facility_Name]],Source_Lookup[Facility],0)),"")=0,"",_xlfn.IFNA(INDEX(Source_Lookup[Address],MATCH(Table4[[#This Row],[Facility_Name]],Source_Lookup[Facility],0)),""))</f>
        <v/>
      </c>
      <c r="J24" s="5" t="str">
        <f>IF(_xlfn.IFNA(INDEX(Source_Lookup[Jurisdiction],MATCH(Table4[[#This Row],[Facility_Name]],Source_Lookup[Facility],0)),"")=0,"",_xlfn.IFNA(INDEX(Source_Lookup[Jurisdiction],MATCH(Table4[[#This Row],[Facility_Name]],Source_Lookup[Facility],0)),""))</f>
        <v/>
      </c>
      <c r="K24" s="63" t="str">
        <f>IF(_xlfn.IFNA(INDEX(Source_Lookup[Latitude],MATCH(Table4[[#This Row],[Facility_Name]],Source_Lookup[Facility],0)),"")=0,"",_xlfn.IFNA(INDEX(Source_Lookup[Latitude],MATCH(Table4[[#This Row],[Facility_Name]],Source_Lookup[Facility],0)),""))</f>
        <v/>
      </c>
      <c r="L24" s="63" t="str">
        <f>IF(_xlfn.IFNA(INDEX(Source_Lookup[Longitude],MATCH(Table4[[#This Row],[Facility_Name]],Source_Lookup[Facility],0)),"")=0,"",_xlfn.IFNA(INDEX(Source_Lookup[Longitude],MATCH(Table4[[#This Row],[Facility_Name]],Source_Lookup[Facility],0)),""))</f>
        <v/>
      </c>
      <c r="M24" s="5"/>
      <c r="N24" s="5"/>
      <c r="O24" s="25"/>
      <c r="P24" s="5"/>
      <c r="Q24" s="65"/>
      <c r="R24" s="8"/>
      <c r="S24" s="64"/>
      <c r="T24" s="6"/>
      <c r="U24" s="47"/>
      <c r="V24" s="8"/>
      <c r="W24" s="47"/>
      <c r="X24" s="47"/>
      <c r="Y24" s="47"/>
      <c r="Z24" s="47"/>
      <c r="AA24" s="46"/>
      <c r="AB24" s="64"/>
      <c r="AC24" s="48"/>
      <c r="AD24" s="46"/>
      <c r="AE24" s="5"/>
      <c r="AF24" s="47"/>
      <c r="AG24" s="50"/>
      <c r="AH24" s="52" t="str">
        <f t="shared" si="0"/>
        <v/>
      </c>
      <c r="AI24" s="39">
        <f>IF(A24="",0,IF(OR(COUNTBLANK(C24)+COUNTBLANK(I24:J24)+COUNTBLANK(M24:R24)+COUNTBLANK(T24)+COUNTBLANK(V24)+COUNTBLANK(Table4[[#This Row],[Deliveries_from_new_facilities]])),"1","0"))</f>
        <v>0</v>
      </c>
      <c r="AJ24" s="37">
        <f t="shared" si="1"/>
        <v>0</v>
      </c>
      <c r="AK24" s="38">
        <f>IF(A24="",0,IF(V24="no",0,IF(OR(COUNTBLANK(Table4[[#This Row],[Net_Nameplate_Capacity_MW]:[Additional_Capacity]])+COUNTBLANK(Table4[[#This Row],[Deliveries_from_existing_factilities]])),"1","0")))</f>
        <v>0</v>
      </c>
      <c r="AL24" s="37">
        <f>IF(OR(A24="",Table4[[#This Row],[GPE_Determination]]="No"),0,IF(AA24="NO",0,IF(OR(COUNTBLANK(Table4[[#This Row],[Implementation_Date]:[Description_of_Activities]])),"1","0")))</f>
        <v>0</v>
      </c>
    </row>
    <row r="25" spans="1:38" s="7" customFormat="1" ht="15.6" x14ac:dyDescent="0.3">
      <c r="A25" s="40"/>
      <c r="B25" s="44"/>
      <c r="C25" s="6"/>
      <c r="D25" s="49" t="str">
        <f>IF(Table4[[#This Row],[Facility_Name]]=0,"",IF(_xlfn.IFNA(INDEX(Source_Lookup[SourceID],MATCH(Table4[[#This Row],[Facility_Name]],Source_Lookup[Facility],0)),"")=0,"",_xlfn.IFNA(INDEX(Source_Lookup[SourceID],MATCH(Table4[[#This Row],[Facility_Name]],Source_Lookup[Facility],0)),"Newly Specified")))</f>
        <v/>
      </c>
      <c r="E25" s="63" t="str">
        <f>IF(_xlfn.IFNA(INDEX(Source_Lookup[EPA_Acid_Rain_Program],MATCH(Table4[[#This Row],[Facility_Name]],Source_Lookup[Facility],0)),"")=0,"",_xlfn.IFNA(INDEX(Source_Lookup[EPA_Acid_Rain_Program],MATCH(Table4[[#This Row],[Facility_Name]],Source_Lookup[Facility],0)),""))</f>
        <v/>
      </c>
      <c r="F25" s="44" t="str">
        <f>IF(_xlfn.IFNA(INDEX(Source_Lookup[EPA_40CFR_Part98],MATCH(Table4[[#This Row],[Facility_Name]],Source_Lookup[Facility],0)),"")=0,"",_xlfn.IFNA(INDEX(Source_Lookup[EPA_40CFR_Part98],MATCH(Table4[[#This Row],[Facility_Name]],Source_Lookup[Facility],0)),""))</f>
        <v/>
      </c>
      <c r="G25" s="44" t="str">
        <f>IF(_xlfn.IFNA(INDEX(Source_Lookup[EIA_ID],MATCH(Table4[[#This Row],[Facility_Name]],Source_Lookup[Facility],0)),"")=0,"",_xlfn.IFNA(INDEX(Source_Lookup[EIA_ID],MATCH(Table4[[#This Row],[Facility_Name]],Source_Lookup[Facility],0)),""))</f>
        <v/>
      </c>
      <c r="H25" s="44"/>
      <c r="I25" s="5" t="str">
        <f>IF(_xlfn.IFNA(INDEX(Source_Lookup[Address],MATCH(Table4[[#This Row],[Facility_Name]],Source_Lookup[Facility],0)),"")=0,"",_xlfn.IFNA(INDEX(Source_Lookup[Address],MATCH(Table4[[#This Row],[Facility_Name]],Source_Lookup[Facility],0)),""))</f>
        <v/>
      </c>
      <c r="J25" s="5" t="str">
        <f>IF(_xlfn.IFNA(INDEX(Source_Lookup[Jurisdiction],MATCH(Table4[[#This Row],[Facility_Name]],Source_Lookup[Facility],0)),"")=0,"",_xlfn.IFNA(INDEX(Source_Lookup[Jurisdiction],MATCH(Table4[[#This Row],[Facility_Name]],Source_Lookup[Facility],0)),""))</f>
        <v/>
      </c>
      <c r="K25" s="63" t="str">
        <f>IF(_xlfn.IFNA(INDEX(Source_Lookup[Latitude],MATCH(Table4[[#This Row],[Facility_Name]],Source_Lookup[Facility],0)),"")=0,"",_xlfn.IFNA(INDEX(Source_Lookup[Latitude],MATCH(Table4[[#This Row],[Facility_Name]],Source_Lookup[Facility],0)),""))</f>
        <v/>
      </c>
      <c r="L25" s="63" t="str">
        <f>IF(_xlfn.IFNA(INDEX(Source_Lookup[Longitude],MATCH(Table4[[#This Row],[Facility_Name]],Source_Lookup[Facility],0)),"")=0,"",_xlfn.IFNA(INDEX(Source_Lookup[Longitude],MATCH(Table4[[#This Row],[Facility_Name]],Source_Lookup[Facility],0)),""))</f>
        <v/>
      </c>
      <c r="M25" s="5"/>
      <c r="N25" s="5"/>
      <c r="O25" s="25"/>
      <c r="P25" s="5"/>
      <c r="Q25" s="65"/>
      <c r="R25" s="8"/>
      <c r="S25" s="64"/>
      <c r="T25" s="6"/>
      <c r="U25" s="47"/>
      <c r="V25" s="8"/>
      <c r="W25" s="47"/>
      <c r="X25" s="47"/>
      <c r="Y25" s="47"/>
      <c r="Z25" s="47"/>
      <c r="AA25" s="46"/>
      <c r="AB25" s="64"/>
      <c r="AC25" s="48"/>
      <c r="AD25" s="46"/>
      <c r="AE25" s="5"/>
      <c r="AF25" s="47"/>
      <c r="AG25" s="50"/>
      <c r="AH25" s="52" t="str">
        <f t="shared" si="0"/>
        <v/>
      </c>
      <c r="AI25" s="39">
        <f>IF(A25="",0,IF(OR(COUNTBLANK(C25)+COUNTBLANK(I25:J25)+COUNTBLANK(M25:R25)+COUNTBLANK(T25)+COUNTBLANK(V25)+COUNTBLANK(Table4[[#This Row],[Deliveries_from_new_facilities]])),"1","0"))</f>
        <v>0</v>
      </c>
      <c r="AJ25" s="37">
        <f t="shared" si="1"/>
        <v>0</v>
      </c>
      <c r="AK25" s="38">
        <f>IF(A25="",0,IF(V25="no",0,IF(OR(COUNTBLANK(Table4[[#This Row],[Net_Nameplate_Capacity_MW]:[Additional_Capacity]])+COUNTBLANK(Table4[[#This Row],[Deliveries_from_existing_factilities]])),"1","0")))</f>
        <v>0</v>
      </c>
      <c r="AL25" s="37">
        <f>IF(OR(A25="",Table4[[#This Row],[GPE_Determination]]="No"),0,IF(AA25="NO",0,IF(OR(COUNTBLANK(Table4[[#This Row],[Implementation_Date]:[Description_of_Activities]])),"1","0")))</f>
        <v>0</v>
      </c>
    </row>
    <row r="26" spans="1:38" s="7" customFormat="1" ht="15.6" x14ac:dyDescent="0.3">
      <c r="A26" s="40"/>
      <c r="B26" s="44"/>
      <c r="C26" s="6"/>
      <c r="D26" s="49" t="str">
        <f>IF(Table4[[#This Row],[Facility_Name]]=0,"",IF(_xlfn.IFNA(INDEX(Source_Lookup[SourceID],MATCH(Table4[[#This Row],[Facility_Name]],Source_Lookup[Facility],0)),"")=0,"",_xlfn.IFNA(INDEX(Source_Lookup[SourceID],MATCH(Table4[[#This Row],[Facility_Name]],Source_Lookup[Facility],0)),"Newly Specified")))</f>
        <v/>
      </c>
      <c r="E26" s="63" t="str">
        <f>IF(_xlfn.IFNA(INDEX(Source_Lookup[EPA_Acid_Rain_Program],MATCH(Table4[[#This Row],[Facility_Name]],Source_Lookup[Facility],0)),"")=0,"",_xlfn.IFNA(INDEX(Source_Lookup[EPA_Acid_Rain_Program],MATCH(Table4[[#This Row],[Facility_Name]],Source_Lookup[Facility],0)),""))</f>
        <v/>
      </c>
      <c r="F26" s="44" t="str">
        <f>IF(_xlfn.IFNA(INDEX(Source_Lookup[EPA_40CFR_Part98],MATCH(Table4[[#This Row],[Facility_Name]],Source_Lookup[Facility],0)),"")=0,"",_xlfn.IFNA(INDEX(Source_Lookup[EPA_40CFR_Part98],MATCH(Table4[[#This Row],[Facility_Name]],Source_Lookup[Facility],0)),""))</f>
        <v/>
      </c>
      <c r="G26" s="44" t="str">
        <f>IF(_xlfn.IFNA(INDEX(Source_Lookup[EIA_ID],MATCH(Table4[[#This Row],[Facility_Name]],Source_Lookup[Facility],0)),"")=0,"",_xlfn.IFNA(INDEX(Source_Lookup[EIA_ID],MATCH(Table4[[#This Row],[Facility_Name]],Source_Lookup[Facility],0)),""))</f>
        <v/>
      </c>
      <c r="H26" s="44"/>
      <c r="I26" s="5" t="str">
        <f>IF(_xlfn.IFNA(INDEX(Source_Lookup[Address],MATCH(Table4[[#This Row],[Facility_Name]],Source_Lookup[Facility],0)),"")=0,"",_xlfn.IFNA(INDEX(Source_Lookup[Address],MATCH(Table4[[#This Row],[Facility_Name]],Source_Lookup[Facility],0)),""))</f>
        <v/>
      </c>
      <c r="J26" s="5" t="str">
        <f>IF(_xlfn.IFNA(INDEX(Source_Lookup[Jurisdiction],MATCH(Table4[[#This Row],[Facility_Name]],Source_Lookup[Facility],0)),"")=0,"",_xlfn.IFNA(INDEX(Source_Lookup[Jurisdiction],MATCH(Table4[[#This Row],[Facility_Name]],Source_Lookup[Facility],0)),""))</f>
        <v/>
      </c>
      <c r="K26" s="63" t="str">
        <f>IF(_xlfn.IFNA(INDEX(Source_Lookup[Latitude],MATCH(Table4[[#This Row],[Facility_Name]],Source_Lookup[Facility],0)),"")=0,"",_xlfn.IFNA(INDEX(Source_Lookup[Latitude],MATCH(Table4[[#This Row],[Facility_Name]],Source_Lookup[Facility],0)),""))</f>
        <v/>
      </c>
      <c r="L26" s="63" t="str">
        <f>IF(_xlfn.IFNA(INDEX(Source_Lookup[Longitude],MATCH(Table4[[#This Row],[Facility_Name]],Source_Lookup[Facility],0)),"")=0,"",_xlfn.IFNA(INDEX(Source_Lookup[Longitude],MATCH(Table4[[#This Row],[Facility_Name]],Source_Lookup[Facility],0)),""))</f>
        <v/>
      </c>
      <c r="M26" s="5"/>
      <c r="N26" s="5"/>
      <c r="O26" s="25"/>
      <c r="P26" s="5"/>
      <c r="Q26" s="65"/>
      <c r="R26" s="8"/>
      <c r="S26" s="64"/>
      <c r="T26" s="6"/>
      <c r="U26" s="47"/>
      <c r="V26" s="8"/>
      <c r="W26" s="47"/>
      <c r="X26" s="47"/>
      <c r="Y26" s="47"/>
      <c r="Z26" s="47"/>
      <c r="AA26" s="46"/>
      <c r="AB26" s="64"/>
      <c r="AC26" s="48"/>
      <c r="AD26" s="46"/>
      <c r="AE26" s="5"/>
      <c r="AF26" s="47"/>
      <c r="AG26" s="50"/>
      <c r="AH26" s="52" t="str">
        <f t="shared" si="0"/>
        <v/>
      </c>
      <c r="AI26" s="39">
        <f>IF(A26="",0,IF(OR(COUNTBLANK(C26)+COUNTBLANK(I26:J26)+COUNTBLANK(M26:R26)+COUNTBLANK(T26)+COUNTBLANK(V26)+COUNTBLANK(Table4[[#This Row],[Deliveries_from_new_facilities]])),"1","0"))</f>
        <v>0</v>
      </c>
      <c r="AJ26" s="37">
        <f t="shared" si="1"/>
        <v>0</v>
      </c>
      <c r="AK26" s="38">
        <f>IF(A26="",0,IF(V26="no",0,IF(OR(COUNTBLANK(Table4[[#This Row],[Net_Nameplate_Capacity_MW]:[Additional_Capacity]])+COUNTBLANK(Table4[[#This Row],[Deliveries_from_existing_factilities]])),"1","0")))</f>
        <v>0</v>
      </c>
      <c r="AL26" s="37">
        <f>IF(OR(A26="",Table4[[#This Row],[GPE_Determination]]="No"),0,IF(AA26="NO",0,IF(OR(COUNTBLANK(Table4[[#This Row],[Implementation_Date]:[Description_of_Activities]])),"1","0")))</f>
        <v>0</v>
      </c>
    </row>
    <row r="27" spans="1:38" s="7" customFormat="1" ht="15.6" x14ac:dyDescent="0.3">
      <c r="A27" s="40"/>
      <c r="B27" s="44"/>
      <c r="C27" s="6"/>
      <c r="D27" s="49" t="str">
        <f>IF(Table4[[#This Row],[Facility_Name]]=0,"",IF(_xlfn.IFNA(INDEX(Source_Lookup[SourceID],MATCH(Table4[[#This Row],[Facility_Name]],Source_Lookup[Facility],0)),"")=0,"",_xlfn.IFNA(INDEX(Source_Lookup[SourceID],MATCH(Table4[[#This Row],[Facility_Name]],Source_Lookup[Facility],0)),"Newly Specified")))</f>
        <v/>
      </c>
      <c r="E27" s="63" t="str">
        <f>IF(_xlfn.IFNA(INDEX(Source_Lookup[EPA_Acid_Rain_Program],MATCH(Table4[[#This Row],[Facility_Name]],Source_Lookup[Facility],0)),"")=0,"",_xlfn.IFNA(INDEX(Source_Lookup[EPA_Acid_Rain_Program],MATCH(Table4[[#This Row],[Facility_Name]],Source_Lookup[Facility],0)),""))</f>
        <v/>
      </c>
      <c r="F27" s="44" t="str">
        <f>IF(_xlfn.IFNA(INDEX(Source_Lookup[EPA_40CFR_Part98],MATCH(Table4[[#This Row],[Facility_Name]],Source_Lookup[Facility],0)),"")=0,"",_xlfn.IFNA(INDEX(Source_Lookup[EPA_40CFR_Part98],MATCH(Table4[[#This Row],[Facility_Name]],Source_Lookup[Facility],0)),""))</f>
        <v/>
      </c>
      <c r="G27" s="44" t="str">
        <f>IF(_xlfn.IFNA(INDEX(Source_Lookup[EIA_ID],MATCH(Table4[[#This Row],[Facility_Name]],Source_Lookup[Facility],0)),"")=0,"",_xlfn.IFNA(INDEX(Source_Lookup[EIA_ID],MATCH(Table4[[#This Row],[Facility_Name]],Source_Lookup[Facility],0)),""))</f>
        <v/>
      </c>
      <c r="H27" s="44"/>
      <c r="I27" s="5" t="str">
        <f>IF(_xlfn.IFNA(INDEX(Source_Lookup[Address],MATCH(Table4[[#This Row],[Facility_Name]],Source_Lookup[Facility],0)),"")=0,"",_xlfn.IFNA(INDEX(Source_Lookup[Address],MATCH(Table4[[#This Row],[Facility_Name]],Source_Lookup[Facility],0)),""))</f>
        <v/>
      </c>
      <c r="J27" s="5" t="str">
        <f>IF(_xlfn.IFNA(INDEX(Source_Lookup[Jurisdiction],MATCH(Table4[[#This Row],[Facility_Name]],Source_Lookup[Facility],0)),"")=0,"",_xlfn.IFNA(INDEX(Source_Lookup[Jurisdiction],MATCH(Table4[[#This Row],[Facility_Name]],Source_Lookup[Facility],0)),""))</f>
        <v/>
      </c>
      <c r="K27" s="63" t="str">
        <f>IF(_xlfn.IFNA(INDEX(Source_Lookup[Latitude],MATCH(Table4[[#This Row],[Facility_Name]],Source_Lookup[Facility],0)),"")=0,"",_xlfn.IFNA(INDEX(Source_Lookup[Latitude],MATCH(Table4[[#This Row],[Facility_Name]],Source_Lookup[Facility],0)),""))</f>
        <v/>
      </c>
      <c r="L27" s="63" t="str">
        <f>IF(_xlfn.IFNA(INDEX(Source_Lookup[Longitude],MATCH(Table4[[#This Row],[Facility_Name]],Source_Lookup[Facility],0)),"")=0,"",_xlfn.IFNA(INDEX(Source_Lookup[Longitude],MATCH(Table4[[#This Row],[Facility_Name]],Source_Lookup[Facility],0)),""))</f>
        <v/>
      </c>
      <c r="M27" s="5"/>
      <c r="N27" s="5"/>
      <c r="O27" s="25"/>
      <c r="P27" s="5"/>
      <c r="Q27" s="65"/>
      <c r="R27" s="8"/>
      <c r="S27" s="64"/>
      <c r="T27" s="6"/>
      <c r="U27" s="47"/>
      <c r="V27" s="8"/>
      <c r="W27" s="47"/>
      <c r="X27" s="47"/>
      <c r="Y27" s="47"/>
      <c r="Z27" s="47"/>
      <c r="AA27" s="46"/>
      <c r="AB27" s="64"/>
      <c r="AC27" s="48"/>
      <c r="AD27" s="46"/>
      <c r="AE27" s="5"/>
      <c r="AF27" s="47"/>
      <c r="AG27" s="50"/>
      <c r="AH27" s="52" t="str">
        <f t="shared" si="0"/>
        <v/>
      </c>
      <c r="AI27" s="39">
        <f>IF(A27="",0,IF(OR(COUNTBLANK(C27)+COUNTBLANK(I27:J27)+COUNTBLANK(M27:R27)+COUNTBLANK(T27)+COUNTBLANK(V27)+COUNTBLANK(Table4[[#This Row],[Deliveries_from_new_facilities]])),"1","0"))</f>
        <v>0</v>
      </c>
      <c r="AJ27" s="37">
        <f t="shared" si="1"/>
        <v>0</v>
      </c>
      <c r="AK27" s="38">
        <f>IF(A27="",0,IF(V27="no",0,IF(OR(COUNTBLANK(Table4[[#This Row],[Net_Nameplate_Capacity_MW]:[Additional_Capacity]])+COUNTBLANK(Table4[[#This Row],[Deliveries_from_existing_factilities]])),"1","0")))</f>
        <v>0</v>
      </c>
      <c r="AL27" s="37">
        <f>IF(OR(A27="",Table4[[#This Row],[GPE_Determination]]="No"),0,IF(AA27="NO",0,IF(OR(COUNTBLANK(Table4[[#This Row],[Implementation_Date]:[Description_of_Activities]])),"1","0")))</f>
        <v>0</v>
      </c>
    </row>
    <row r="28" spans="1:38" s="7" customFormat="1" ht="15.6" x14ac:dyDescent="0.3">
      <c r="A28" s="40"/>
      <c r="B28" s="44"/>
      <c r="C28" s="6"/>
      <c r="D28" s="49" t="str">
        <f>IF(Table4[[#This Row],[Facility_Name]]=0,"",IF(_xlfn.IFNA(INDEX(Source_Lookup[SourceID],MATCH(Table4[[#This Row],[Facility_Name]],Source_Lookup[Facility],0)),"")=0,"",_xlfn.IFNA(INDEX(Source_Lookup[SourceID],MATCH(Table4[[#This Row],[Facility_Name]],Source_Lookup[Facility],0)),"Newly Specified")))</f>
        <v/>
      </c>
      <c r="E28" s="63" t="str">
        <f>IF(_xlfn.IFNA(INDEX(Source_Lookup[EPA_Acid_Rain_Program],MATCH(Table4[[#This Row],[Facility_Name]],Source_Lookup[Facility],0)),"")=0,"",_xlfn.IFNA(INDEX(Source_Lookup[EPA_Acid_Rain_Program],MATCH(Table4[[#This Row],[Facility_Name]],Source_Lookup[Facility],0)),""))</f>
        <v/>
      </c>
      <c r="F28" s="44" t="str">
        <f>IF(_xlfn.IFNA(INDEX(Source_Lookup[EPA_40CFR_Part98],MATCH(Table4[[#This Row],[Facility_Name]],Source_Lookup[Facility],0)),"")=0,"",_xlfn.IFNA(INDEX(Source_Lookup[EPA_40CFR_Part98],MATCH(Table4[[#This Row],[Facility_Name]],Source_Lookup[Facility],0)),""))</f>
        <v/>
      </c>
      <c r="G28" s="44" t="str">
        <f>IF(_xlfn.IFNA(INDEX(Source_Lookup[EIA_ID],MATCH(Table4[[#This Row],[Facility_Name]],Source_Lookup[Facility],0)),"")=0,"",_xlfn.IFNA(INDEX(Source_Lookup[EIA_ID],MATCH(Table4[[#This Row],[Facility_Name]],Source_Lookup[Facility],0)),""))</f>
        <v/>
      </c>
      <c r="H28" s="44"/>
      <c r="I28" s="5" t="str">
        <f>IF(_xlfn.IFNA(INDEX(Source_Lookup[Address],MATCH(Table4[[#This Row],[Facility_Name]],Source_Lookup[Facility],0)),"")=0,"",_xlfn.IFNA(INDEX(Source_Lookup[Address],MATCH(Table4[[#This Row],[Facility_Name]],Source_Lookup[Facility],0)),""))</f>
        <v/>
      </c>
      <c r="J28" s="5" t="str">
        <f>IF(_xlfn.IFNA(INDEX(Source_Lookup[Jurisdiction],MATCH(Table4[[#This Row],[Facility_Name]],Source_Lookup[Facility],0)),"")=0,"",_xlfn.IFNA(INDEX(Source_Lookup[Jurisdiction],MATCH(Table4[[#This Row],[Facility_Name]],Source_Lookup[Facility],0)),""))</f>
        <v/>
      </c>
      <c r="K28" s="63" t="str">
        <f>IF(_xlfn.IFNA(INDEX(Source_Lookup[Latitude],MATCH(Table4[[#This Row],[Facility_Name]],Source_Lookup[Facility],0)),"")=0,"",_xlfn.IFNA(INDEX(Source_Lookup[Latitude],MATCH(Table4[[#This Row],[Facility_Name]],Source_Lookup[Facility],0)),""))</f>
        <v/>
      </c>
      <c r="L28" s="63" t="str">
        <f>IF(_xlfn.IFNA(INDEX(Source_Lookup[Longitude],MATCH(Table4[[#This Row],[Facility_Name]],Source_Lookup[Facility],0)),"")=0,"",_xlfn.IFNA(INDEX(Source_Lookup[Longitude],MATCH(Table4[[#This Row],[Facility_Name]],Source_Lookup[Facility],0)),""))</f>
        <v/>
      </c>
      <c r="M28" s="5"/>
      <c r="N28" s="5"/>
      <c r="O28" s="25"/>
      <c r="P28" s="5"/>
      <c r="Q28" s="65"/>
      <c r="R28" s="8"/>
      <c r="S28" s="64"/>
      <c r="T28" s="6"/>
      <c r="U28" s="47"/>
      <c r="V28" s="8"/>
      <c r="W28" s="47"/>
      <c r="X28" s="47"/>
      <c r="Y28" s="47"/>
      <c r="Z28" s="47"/>
      <c r="AA28" s="46"/>
      <c r="AB28" s="64"/>
      <c r="AC28" s="48"/>
      <c r="AD28" s="46"/>
      <c r="AE28" s="5"/>
      <c r="AF28" s="47"/>
      <c r="AG28" s="50"/>
      <c r="AH28" s="52" t="str">
        <f t="shared" si="0"/>
        <v/>
      </c>
      <c r="AI28" s="39">
        <f>IF(A28="",0,IF(OR(COUNTBLANK(C28)+COUNTBLANK(I28:J28)+COUNTBLANK(M28:R28)+COUNTBLANK(T28)+COUNTBLANK(V28)+COUNTBLANK(Table4[[#This Row],[Deliveries_from_new_facilities]])),"1","0"))</f>
        <v>0</v>
      </c>
      <c r="AJ28" s="37">
        <f t="shared" si="1"/>
        <v>0</v>
      </c>
      <c r="AK28" s="38">
        <f>IF(A28="",0,IF(V28="no",0,IF(OR(COUNTBLANK(Table4[[#This Row],[Net_Nameplate_Capacity_MW]:[Additional_Capacity]])+COUNTBLANK(Table4[[#This Row],[Deliveries_from_existing_factilities]])),"1","0")))</f>
        <v>0</v>
      </c>
      <c r="AL28" s="37">
        <f>IF(OR(A28="",Table4[[#This Row],[GPE_Determination]]="No"),0,IF(AA28="NO",0,IF(OR(COUNTBLANK(Table4[[#This Row],[Implementation_Date]:[Description_of_Activities]])),"1","0")))</f>
        <v>0</v>
      </c>
    </row>
    <row r="29" spans="1:38" s="7" customFormat="1" ht="15.6" x14ac:dyDescent="0.3">
      <c r="A29" s="40"/>
      <c r="B29" s="44"/>
      <c r="C29" s="6"/>
      <c r="D29" s="49" t="str">
        <f>IF(Table4[[#This Row],[Facility_Name]]=0,"",IF(_xlfn.IFNA(INDEX(Source_Lookup[SourceID],MATCH(Table4[[#This Row],[Facility_Name]],Source_Lookup[Facility],0)),"")=0,"",_xlfn.IFNA(INDEX(Source_Lookup[SourceID],MATCH(Table4[[#This Row],[Facility_Name]],Source_Lookup[Facility],0)),"Newly Specified")))</f>
        <v/>
      </c>
      <c r="E29" s="63" t="str">
        <f>IF(_xlfn.IFNA(INDEX(Source_Lookup[EPA_Acid_Rain_Program],MATCH(Table4[[#This Row],[Facility_Name]],Source_Lookup[Facility],0)),"")=0,"",_xlfn.IFNA(INDEX(Source_Lookup[EPA_Acid_Rain_Program],MATCH(Table4[[#This Row],[Facility_Name]],Source_Lookup[Facility],0)),""))</f>
        <v/>
      </c>
      <c r="F29" s="44" t="str">
        <f>IF(_xlfn.IFNA(INDEX(Source_Lookup[EPA_40CFR_Part98],MATCH(Table4[[#This Row],[Facility_Name]],Source_Lookup[Facility],0)),"")=0,"",_xlfn.IFNA(INDEX(Source_Lookup[EPA_40CFR_Part98],MATCH(Table4[[#This Row],[Facility_Name]],Source_Lookup[Facility],0)),""))</f>
        <v/>
      </c>
      <c r="G29" s="44" t="str">
        <f>IF(_xlfn.IFNA(INDEX(Source_Lookup[EIA_ID],MATCH(Table4[[#This Row],[Facility_Name]],Source_Lookup[Facility],0)),"")=0,"",_xlfn.IFNA(INDEX(Source_Lookup[EIA_ID],MATCH(Table4[[#This Row],[Facility_Name]],Source_Lookup[Facility],0)),""))</f>
        <v/>
      </c>
      <c r="H29" s="44"/>
      <c r="I29" s="5" t="str">
        <f>IF(_xlfn.IFNA(INDEX(Source_Lookup[Address],MATCH(Table4[[#This Row],[Facility_Name]],Source_Lookup[Facility],0)),"")=0,"",_xlfn.IFNA(INDEX(Source_Lookup[Address],MATCH(Table4[[#This Row],[Facility_Name]],Source_Lookup[Facility],0)),""))</f>
        <v/>
      </c>
      <c r="J29" s="5" t="str">
        <f>IF(_xlfn.IFNA(INDEX(Source_Lookup[Jurisdiction],MATCH(Table4[[#This Row],[Facility_Name]],Source_Lookup[Facility],0)),"")=0,"",_xlfn.IFNA(INDEX(Source_Lookup[Jurisdiction],MATCH(Table4[[#This Row],[Facility_Name]],Source_Lookup[Facility],0)),""))</f>
        <v/>
      </c>
      <c r="K29" s="63" t="str">
        <f>IF(_xlfn.IFNA(INDEX(Source_Lookup[Latitude],MATCH(Table4[[#This Row],[Facility_Name]],Source_Lookup[Facility],0)),"")=0,"",_xlfn.IFNA(INDEX(Source_Lookup[Latitude],MATCH(Table4[[#This Row],[Facility_Name]],Source_Lookup[Facility],0)),""))</f>
        <v/>
      </c>
      <c r="L29" s="63" t="str">
        <f>IF(_xlfn.IFNA(INDEX(Source_Lookup[Longitude],MATCH(Table4[[#This Row],[Facility_Name]],Source_Lookup[Facility],0)),"")=0,"",_xlfn.IFNA(INDEX(Source_Lookup[Longitude],MATCH(Table4[[#This Row],[Facility_Name]],Source_Lookup[Facility],0)),""))</f>
        <v/>
      </c>
      <c r="M29" s="5"/>
      <c r="N29" s="5"/>
      <c r="O29" s="25"/>
      <c r="P29" s="5"/>
      <c r="Q29" s="65"/>
      <c r="R29" s="8"/>
      <c r="S29" s="64"/>
      <c r="T29" s="6"/>
      <c r="U29" s="47"/>
      <c r="V29" s="8"/>
      <c r="W29" s="47"/>
      <c r="X29" s="47"/>
      <c r="Y29" s="47"/>
      <c r="Z29" s="47"/>
      <c r="AA29" s="46"/>
      <c r="AB29" s="64"/>
      <c r="AC29" s="48"/>
      <c r="AD29" s="46"/>
      <c r="AE29" s="5"/>
      <c r="AF29" s="47"/>
      <c r="AG29" s="50"/>
      <c r="AH29" s="52" t="str">
        <f t="shared" si="0"/>
        <v/>
      </c>
      <c r="AI29" s="39">
        <f>IF(A29="",0,IF(OR(COUNTBLANK(C29)+COUNTBLANK(I29:J29)+COUNTBLANK(M29:R29)+COUNTBLANK(T29)+COUNTBLANK(V29)+COUNTBLANK(Table4[[#This Row],[Deliveries_from_new_facilities]])),"1","0"))</f>
        <v>0</v>
      </c>
      <c r="AJ29" s="37">
        <f t="shared" si="1"/>
        <v>0</v>
      </c>
      <c r="AK29" s="38">
        <f>IF(A29="",0,IF(V29="no",0,IF(OR(COUNTBLANK(Table4[[#This Row],[Net_Nameplate_Capacity_MW]:[Additional_Capacity]])+COUNTBLANK(Table4[[#This Row],[Deliveries_from_existing_factilities]])),"1","0")))</f>
        <v>0</v>
      </c>
      <c r="AL29" s="37">
        <f>IF(OR(A29="",Table4[[#This Row],[GPE_Determination]]="No"),0,IF(AA29="NO",0,IF(OR(COUNTBLANK(Table4[[#This Row],[Implementation_Date]:[Description_of_Activities]])),"1","0")))</f>
        <v>0</v>
      </c>
    </row>
    <row r="30" spans="1:38" s="7" customFormat="1" ht="15.6" x14ac:dyDescent="0.3">
      <c r="A30" s="40"/>
      <c r="B30" s="44"/>
      <c r="C30" s="6"/>
      <c r="D30" s="49" t="str">
        <f>IF(Table4[[#This Row],[Facility_Name]]=0,"",IF(_xlfn.IFNA(INDEX(Source_Lookup[SourceID],MATCH(Table4[[#This Row],[Facility_Name]],Source_Lookup[Facility],0)),"")=0,"",_xlfn.IFNA(INDEX(Source_Lookup[SourceID],MATCH(Table4[[#This Row],[Facility_Name]],Source_Lookup[Facility],0)),"Newly Specified")))</f>
        <v/>
      </c>
      <c r="E30" s="63" t="str">
        <f>IF(_xlfn.IFNA(INDEX(Source_Lookup[EPA_Acid_Rain_Program],MATCH(Table4[[#This Row],[Facility_Name]],Source_Lookup[Facility],0)),"")=0,"",_xlfn.IFNA(INDEX(Source_Lookup[EPA_Acid_Rain_Program],MATCH(Table4[[#This Row],[Facility_Name]],Source_Lookup[Facility],0)),""))</f>
        <v/>
      </c>
      <c r="F30" s="44" t="str">
        <f>IF(_xlfn.IFNA(INDEX(Source_Lookup[EPA_40CFR_Part98],MATCH(Table4[[#This Row],[Facility_Name]],Source_Lookup[Facility],0)),"")=0,"",_xlfn.IFNA(INDEX(Source_Lookup[EPA_40CFR_Part98],MATCH(Table4[[#This Row],[Facility_Name]],Source_Lookup[Facility],0)),""))</f>
        <v/>
      </c>
      <c r="G30" s="44" t="str">
        <f>IF(_xlfn.IFNA(INDEX(Source_Lookup[EIA_ID],MATCH(Table4[[#This Row],[Facility_Name]],Source_Lookup[Facility],0)),"")=0,"",_xlfn.IFNA(INDEX(Source_Lookup[EIA_ID],MATCH(Table4[[#This Row],[Facility_Name]],Source_Lookup[Facility],0)),""))</f>
        <v/>
      </c>
      <c r="H30" s="44"/>
      <c r="I30" s="5" t="str">
        <f>IF(_xlfn.IFNA(INDEX(Source_Lookup[Address],MATCH(Table4[[#This Row],[Facility_Name]],Source_Lookup[Facility],0)),"")=0,"",_xlfn.IFNA(INDEX(Source_Lookup[Address],MATCH(Table4[[#This Row],[Facility_Name]],Source_Lookup[Facility],0)),""))</f>
        <v/>
      </c>
      <c r="J30" s="5" t="str">
        <f>IF(_xlfn.IFNA(INDEX(Source_Lookup[Jurisdiction],MATCH(Table4[[#This Row],[Facility_Name]],Source_Lookup[Facility],0)),"")=0,"",_xlfn.IFNA(INDEX(Source_Lookup[Jurisdiction],MATCH(Table4[[#This Row],[Facility_Name]],Source_Lookup[Facility],0)),""))</f>
        <v/>
      </c>
      <c r="K30" s="63" t="str">
        <f>IF(_xlfn.IFNA(INDEX(Source_Lookup[Latitude],MATCH(Table4[[#This Row],[Facility_Name]],Source_Lookup[Facility],0)),"")=0,"",_xlfn.IFNA(INDEX(Source_Lookup[Latitude],MATCH(Table4[[#This Row],[Facility_Name]],Source_Lookup[Facility],0)),""))</f>
        <v/>
      </c>
      <c r="L30" s="63" t="str">
        <f>IF(_xlfn.IFNA(INDEX(Source_Lookup[Longitude],MATCH(Table4[[#This Row],[Facility_Name]],Source_Lookup[Facility],0)),"")=0,"",_xlfn.IFNA(INDEX(Source_Lookup[Longitude],MATCH(Table4[[#This Row],[Facility_Name]],Source_Lookup[Facility],0)),""))</f>
        <v/>
      </c>
      <c r="M30" s="5"/>
      <c r="N30" s="5"/>
      <c r="O30" s="25"/>
      <c r="P30" s="5"/>
      <c r="Q30" s="65"/>
      <c r="R30" s="8"/>
      <c r="S30" s="64"/>
      <c r="T30" s="6"/>
      <c r="U30" s="47"/>
      <c r="V30" s="8"/>
      <c r="W30" s="47"/>
      <c r="X30" s="47"/>
      <c r="Y30" s="47"/>
      <c r="Z30" s="47"/>
      <c r="AA30" s="46"/>
      <c r="AB30" s="64"/>
      <c r="AC30" s="48"/>
      <c r="AD30" s="46"/>
      <c r="AE30" s="5"/>
      <c r="AF30" s="47"/>
      <c r="AG30" s="50"/>
      <c r="AH30" s="52" t="str">
        <f t="shared" si="0"/>
        <v/>
      </c>
      <c r="AI30" s="39">
        <f>IF(A30="",0,IF(OR(COUNTBLANK(C30)+COUNTBLANK(I30:J30)+COUNTBLANK(M30:R30)+COUNTBLANK(T30)+COUNTBLANK(V30)+COUNTBLANK(Table4[[#This Row],[Deliveries_from_new_facilities]])),"1","0"))</f>
        <v>0</v>
      </c>
      <c r="AJ30" s="37">
        <f t="shared" si="1"/>
        <v>0</v>
      </c>
      <c r="AK30" s="38">
        <f>IF(A30="",0,IF(V30="no",0,IF(OR(COUNTBLANK(Table4[[#This Row],[Net_Nameplate_Capacity_MW]:[Additional_Capacity]])+COUNTBLANK(Table4[[#This Row],[Deliveries_from_existing_factilities]])),"1","0")))</f>
        <v>0</v>
      </c>
      <c r="AL30" s="37">
        <f>IF(OR(A30="",Table4[[#This Row],[GPE_Determination]]="No"),0,IF(AA30="NO",0,IF(OR(COUNTBLANK(Table4[[#This Row],[Implementation_Date]:[Description_of_Activities]])),"1","0")))</f>
        <v>0</v>
      </c>
    </row>
    <row r="31" spans="1:38" s="7" customFormat="1" ht="15.6" x14ac:dyDescent="0.3">
      <c r="A31" s="40"/>
      <c r="B31" s="44"/>
      <c r="C31" s="6"/>
      <c r="D31" s="49" t="str">
        <f>IF(Table4[[#This Row],[Facility_Name]]=0,"",IF(_xlfn.IFNA(INDEX(Source_Lookup[SourceID],MATCH(Table4[[#This Row],[Facility_Name]],Source_Lookup[Facility],0)),"")=0,"",_xlfn.IFNA(INDEX(Source_Lookup[SourceID],MATCH(Table4[[#This Row],[Facility_Name]],Source_Lookup[Facility],0)),"Newly Specified")))</f>
        <v/>
      </c>
      <c r="E31" s="63" t="str">
        <f>IF(_xlfn.IFNA(INDEX(Source_Lookup[EPA_Acid_Rain_Program],MATCH(Table4[[#This Row],[Facility_Name]],Source_Lookup[Facility],0)),"")=0,"",_xlfn.IFNA(INDEX(Source_Lookup[EPA_Acid_Rain_Program],MATCH(Table4[[#This Row],[Facility_Name]],Source_Lookup[Facility],0)),""))</f>
        <v/>
      </c>
      <c r="F31" s="44" t="str">
        <f>IF(_xlfn.IFNA(INDEX(Source_Lookup[EPA_40CFR_Part98],MATCH(Table4[[#This Row],[Facility_Name]],Source_Lookup[Facility],0)),"")=0,"",_xlfn.IFNA(INDEX(Source_Lookup[EPA_40CFR_Part98],MATCH(Table4[[#This Row],[Facility_Name]],Source_Lookup[Facility],0)),""))</f>
        <v/>
      </c>
      <c r="G31" s="44" t="str">
        <f>IF(_xlfn.IFNA(INDEX(Source_Lookup[EIA_ID],MATCH(Table4[[#This Row],[Facility_Name]],Source_Lookup[Facility],0)),"")=0,"",_xlfn.IFNA(INDEX(Source_Lookup[EIA_ID],MATCH(Table4[[#This Row],[Facility_Name]],Source_Lookup[Facility],0)),""))</f>
        <v/>
      </c>
      <c r="H31" s="44"/>
      <c r="I31" s="5" t="str">
        <f>IF(_xlfn.IFNA(INDEX(Source_Lookup[Address],MATCH(Table4[[#This Row],[Facility_Name]],Source_Lookup[Facility],0)),"")=0,"",_xlfn.IFNA(INDEX(Source_Lookup[Address],MATCH(Table4[[#This Row],[Facility_Name]],Source_Lookup[Facility],0)),""))</f>
        <v/>
      </c>
      <c r="J31" s="5" t="str">
        <f>IF(_xlfn.IFNA(INDEX(Source_Lookup[Jurisdiction],MATCH(Table4[[#This Row],[Facility_Name]],Source_Lookup[Facility],0)),"")=0,"",_xlfn.IFNA(INDEX(Source_Lookup[Jurisdiction],MATCH(Table4[[#This Row],[Facility_Name]],Source_Lookup[Facility],0)),""))</f>
        <v/>
      </c>
      <c r="K31" s="63" t="str">
        <f>IF(_xlfn.IFNA(INDEX(Source_Lookup[Latitude],MATCH(Table4[[#This Row],[Facility_Name]],Source_Lookup[Facility],0)),"")=0,"",_xlfn.IFNA(INDEX(Source_Lookup[Latitude],MATCH(Table4[[#This Row],[Facility_Name]],Source_Lookup[Facility],0)),""))</f>
        <v/>
      </c>
      <c r="L31" s="63" t="str">
        <f>IF(_xlfn.IFNA(INDEX(Source_Lookup[Longitude],MATCH(Table4[[#This Row],[Facility_Name]],Source_Lookup[Facility],0)),"")=0,"",_xlfn.IFNA(INDEX(Source_Lookup[Longitude],MATCH(Table4[[#This Row],[Facility_Name]],Source_Lookup[Facility],0)),""))</f>
        <v/>
      </c>
      <c r="M31" s="5"/>
      <c r="N31" s="5"/>
      <c r="O31" s="25"/>
      <c r="P31" s="5"/>
      <c r="Q31" s="65"/>
      <c r="R31" s="8"/>
      <c r="S31" s="64"/>
      <c r="T31" s="6"/>
      <c r="U31" s="47"/>
      <c r="V31" s="8"/>
      <c r="W31" s="47"/>
      <c r="X31" s="47"/>
      <c r="Y31" s="47"/>
      <c r="Z31" s="47"/>
      <c r="AA31" s="46"/>
      <c r="AB31" s="64"/>
      <c r="AC31" s="48"/>
      <c r="AD31" s="46"/>
      <c r="AE31" s="5"/>
      <c r="AF31" s="47"/>
      <c r="AG31" s="50"/>
      <c r="AH31" s="52" t="str">
        <f t="shared" si="0"/>
        <v/>
      </c>
      <c r="AI31" s="39">
        <f>IF(A31="",0,IF(OR(COUNTBLANK(C31)+COUNTBLANK(I31:J31)+COUNTBLANK(M31:R31)+COUNTBLANK(T31)+COUNTBLANK(V31)+COUNTBLANK(Table4[[#This Row],[Deliveries_from_new_facilities]])),"1","0"))</f>
        <v>0</v>
      </c>
      <c r="AJ31" s="37">
        <f t="shared" si="1"/>
        <v>0</v>
      </c>
      <c r="AK31" s="38">
        <f>IF(A31="",0,IF(V31="no",0,IF(OR(COUNTBLANK(Table4[[#This Row],[Net_Nameplate_Capacity_MW]:[Additional_Capacity]])+COUNTBLANK(Table4[[#This Row],[Deliveries_from_existing_factilities]])),"1","0")))</f>
        <v>0</v>
      </c>
      <c r="AL31" s="37">
        <f>IF(OR(A31="",Table4[[#This Row],[GPE_Determination]]="No"),0,IF(AA31="NO",0,IF(OR(COUNTBLANK(Table4[[#This Row],[Implementation_Date]:[Description_of_Activities]])),"1","0")))</f>
        <v>0</v>
      </c>
    </row>
    <row r="32" spans="1:38" s="7" customFormat="1" ht="15.6" x14ac:dyDescent="0.3">
      <c r="A32" s="40"/>
      <c r="B32" s="44"/>
      <c r="C32" s="6"/>
      <c r="D32" s="49" t="str">
        <f>IF(Table4[[#This Row],[Facility_Name]]=0,"",IF(_xlfn.IFNA(INDEX(Source_Lookup[SourceID],MATCH(Table4[[#This Row],[Facility_Name]],Source_Lookup[Facility],0)),"")=0,"",_xlfn.IFNA(INDEX(Source_Lookup[SourceID],MATCH(Table4[[#This Row],[Facility_Name]],Source_Lookup[Facility],0)),"Newly Specified")))</f>
        <v/>
      </c>
      <c r="E32" s="63" t="str">
        <f>IF(_xlfn.IFNA(INDEX(Source_Lookup[EPA_Acid_Rain_Program],MATCH(Table4[[#This Row],[Facility_Name]],Source_Lookup[Facility],0)),"")=0,"",_xlfn.IFNA(INDEX(Source_Lookup[EPA_Acid_Rain_Program],MATCH(Table4[[#This Row],[Facility_Name]],Source_Lookup[Facility],0)),""))</f>
        <v/>
      </c>
      <c r="F32" s="44" t="str">
        <f>IF(_xlfn.IFNA(INDEX(Source_Lookup[EPA_40CFR_Part98],MATCH(Table4[[#This Row],[Facility_Name]],Source_Lookup[Facility],0)),"")=0,"",_xlfn.IFNA(INDEX(Source_Lookup[EPA_40CFR_Part98],MATCH(Table4[[#This Row],[Facility_Name]],Source_Lookup[Facility],0)),""))</f>
        <v/>
      </c>
      <c r="G32" s="44" t="str">
        <f>IF(_xlfn.IFNA(INDEX(Source_Lookup[EIA_ID],MATCH(Table4[[#This Row],[Facility_Name]],Source_Lookup[Facility],0)),"")=0,"",_xlfn.IFNA(INDEX(Source_Lookup[EIA_ID],MATCH(Table4[[#This Row],[Facility_Name]],Source_Lookup[Facility],0)),""))</f>
        <v/>
      </c>
      <c r="H32" s="44"/>
      <c r="I32" s="5" t="str">
        <f>IF(_xlfn.IFNA(INDEX(Source_Lookup[Address],MATCH(Table4[[#This Row],[Facility_Name]],Source_Lookup[Facility],0)),"")=0,"",_xlfn.IFNA(INDEX(Source_Lookup[Address],MATCH(Table4[[#This Row],[Facility_Name]],Source_Lookup[Facility],0)),""))</f>
        <v/>
      </c>
      <c r="J32" s="5" t="str">
        <f>IF(_xlfn.IFNA(INDEX(Source_Lookup[Jurisdiction],MATCH(Table4[[#This Row],[Facility_Name]],Source_Lookup[Facility],0)),"")=0,"",_xlfn.IFNA(INDEX(Source_Lookup[Jurisdiction],MATCH(Table4[[#This Row],[Facility_Name]],Source_Lookup[Facility],0)),""))</f>
        <v/>
      </c>
      <c r="K32" s="63" t="str">
        <f>IF(_xlfn.IFNA(INDEX(Source_Lookup[Latitude],MATCH(Table4[[#This Row],[Facility_Name]],Source_Lookup[Facility],0)),"")=0,"",_xlfn.IFNA(INDEX(Source_Lookup[Latitude],MATCH(Table4[[#This Row],[Facility_Name]],Source_Lookup[Facility],0)),""))</f>
        <v/>
      </c>
      <c r="L32" s="63" t="str">
        <f>IF(_xlfn.IFNA(INDEX(Source_Lookup[Longitude],MATCH(Table4[[#This Row],[Facility_Name]],Source_Lookup[Facility],0)),"")=0,"",_xlfn.IFNA(INDEX(Source_Lookup[Longitude],MATCH(Table4[[#This Row],[Facility_Name]],Source_Lookup[Facility],0)),""))</f>
        <v/>
      </c>
      <c r="M32" s="5"/>
      <c r="N32" s="5"/>
      <c r="O32" s="25"/>
      <c r="P32" s="5"/>
      <c r="Q32" s="65"/>
      <c r="R32" s="8"/>
      <c r="S32" s="64"/>
      <c r="T32" s="6"/>
      <c r="U32" s="47"/>
      <c r="V32" s="8"/>
      <c r="W32" s="47"/>
      <c r="X32" s="47"/>
      <c r="Y32" s="47"/>
      <c r="Z32" s="47"/>
      <c r="AA32" s="46"/>
      <c r="AB32" s="64"/>
      <c r="AC32" s="48"/>
      <c r="AD32" s="46"/>
      <c r="AE32" s="5"/>
      <c r="AF32" s="47"/>
      <c r="AG32" s="50"/>
      <c r="AH32" s="52" t="str">
        <f t="shared" si="0"/>
        <v/>
      </c>
      <c r="AI32" s="39">
        <f>IF(A32="",0,IF(OR(COUNTBLANK(C32)+COUNTBLANK(I32:J32)+COUNTBLANK(M32:R32)+COUNTBLANK(T32)+COUNTBLANK(V32)+COUNTBLANK(Table4[[#This Row],[Deliveries_from_new_facilities]])),"1","0"))</f>
        <v>0</v>
      </c>
      <c r="AJ32" s="37">
        <f t="shared" si="1"/>
        <v>0</v>
      </c>
      <c r="AK32" s="38">
        <f>IF(A32="",0,IF(V32="no",0,IF(OR(COUNTBLANK(Table4[[#This Row],[Net_Nameplate_Capacity_MW]:[Additional_Capacity]])+COUNTBLANK(Table4[[#This Row],[Deliveries_from_existing_factilities]])),"1","0")))</f>
        <v>0</v>
      </c>
      <c r="AL32" s="37">
        <f>IF(OR(A32="",Table4[[#This Row],[GPE_Determination]]="No"),0,IF(AA32="NO",0,IF(OR(COUNTBLANK(Table4[[#This Row],[Implementation_Date]:[Description_of_Activities]])),"1","0")))</f>
        <v>0</v>
      </c>
    </row>
    <row r="33" spans="1:38" s="7" customFormat="1" ht="15.6" x14ac:dyDescent="0.3">
      <c r="A33" s="40"/>
      <c r="B33" s="44"/>
      <c r="C33" s="6"/>
      <c r="D33" s="49" t="str">
        <f>IF(Table4[[#This Row],[Facility_Name]]=0,"",IF(_xlfn.IFNA(INDEX(Source_Lookup[SourceID],MATCH(Table4[[#This Row],[Facility_Name]],Source_Lookup[Facility],0)),"")=0,"",_xlfn.IFNA(INDEX(Source_Lookup[SourceID],MATCH(Table4[[#This Row],[Facility_Name]],Source_Lookup[Facility],0)),"Newly Specified")))</f>
        <v/>
      </c>
      <c r="E33" s="63" t="str">
        <f>IF(_xlfn.IFNA(INDEX(Source_Lookup[EPA_Acid_Rain_Program],MATCH(Table4[[#This Row],[Facility_Name]],Source_Lookup[Facility],0)),"")=0,"",_xlfn.IFNA(INDEX(Source_Lookup[EPA_Acid_Rain_Program],MATCH(Table4[[#This Row],[Facility_Name]],Source_Lookup[Facility],0)),""))</f>
        <v/>
      </c>
      <c r="F33" s="44" t="str">
        <f>IF(_xlfn.IFNA(INDEX(Source_Lookup[EPA_40CFR_Part98],MATCH(Table4[[#This Row],[Facility_Name]],Source_Lookup[Facility],0)),"")=0,"",_xlfn.IFNA(INDEX(Source_Lookup[EPA_40CFR_Part98],MATCH(Table4[[#This Row],[Facility_Name]],Source_Lookup[Facility],0)),""))</f>
        <v/>
      </c>
      <c r="G33" s="44" t="str">
        <f>IF(_xlfn.IFNA(INDEX(Source_Lookup[EIA_ID],MATCH(Table4[[#This Row],[Facility_Name]],Source_Lookup[Facility],0)),"")=0,"",_xlfn.IFNA(INDEX(Source_Lookup[EIA_ID],MATCH(Table4[[#This Row],[Facility_Name]],Source_Lookup[Facility],0)),""))</f>
        <v/>
      </c>
      <c r="H33" s="44"/>
      <c r="I33" s="5" t="str">
        <f>IF(_xlfn.IFNA(INDEX(Source_Lookup[Address],MATCH(Table4[[#This Row],[Facility_Name]],Source_Lookup[Facility],0)),"")=0,"",_xlfn.IFNA(INDEX(Source_Lookup[Address],MATCH(Table4[[#This Row],[Facility_Name]],Source_Lookup[Facility],0)),""))</f>
        <v/>
      </c>
      <c r="J33" s="5" t="str">
        <f>IF(_xlfn.IFNA(INDEX(Source_Lookup[Jurisdiction],MATCH(Table4[[#This Row],[Facility_Name]],Source_Lookup[Facility],0)),"")=0,"",_xlfn.IFNA(INDEX(Source_Lookup[Jurisdiction],MATCH(Table4[[#This Row],[Facility_Name]],Source_Lookup[Facility],0)),""))</f>
        <v/>
      </c>
      <c r="K33" s="63" t="str">
        <f>IF(_xlfn.IFNA(INDEX(Source_Lookup[Latitude],MATCH(Table4[[#This Row],[Facility_Name]],Source_Lookup[Facility],0)),"")=0,"",_xlfn.IFNA(INDEX(Source_Lookup[Latitude],MATCH(Table4[[#This Row],[Facility_Name]],Source_Lookup[Facility],0)),""))</f>
        <v/>
      </c>
      <c r="L33" s="63" t="str">
        <f>IF(_xlfn.IFNA(INDEX(Source_Lookup[Longitude],MATCH(Table4[[#This Row],[Facility_Name]],Source_Lookup[Facility],0)),"")=0,"",_xlfn.IFNA(INDEX(Source_Lookup[Longitude],MATCH(Table4[[#This Row],[Facility_Name]],Source_Lookup[Facility],0)),""))</f>
        <v/>
      </c>
      <c r="M33" s="5"/>
      <c r="N33" s="5"/>
      <c r="O33" s="25"/>
      <c r="P33" s="5"/>
      <c r="Q33" s="65"/>
      <c r="R33" s="8"/>
      <c r="S33" s="64"/>
      <c r="T33" s="6"/>
      <c r="U33" s="47"/>
      <c r="V33" s="8"/>
      <c r="W33" s="47"/>
      <c r="X33" s="47"/>
      <c r="Y33" s="47"/>
      <c r="Z33" s="47"/>
      <c r="AA33" s="46"/>
      <c r="AB33" s="64"/>
      <c r="AC33" s="48"/>
      <c r="AD33" s="46"/>
      <c r="AE33" s="5"/>
      <c r="AF33" s="47"/>
      <c r="AG33" s="50"/>
      <c r="AH33" s="52" t="str">
        <f t="shared" si="0"/>
        <v/>
      </c>
      <c r="AI33" s="39">
        <f>IF(A33="",0,IF(OR(COUNTBLANK(C33)+COUNTBLANK(I33:J33)+COUNTBLANK(M33:R33)+COUNTBLANK(T33)+COUNTBLANK(V33)+COUNTBLANK(Table4[[#This Row],[Deliveries_from_new_facilities]])),"1","0"))</f>
        <v>0</v>
      </c>
      <c r="AJ33" s="37">
        <f t="shared" si="1"/>
        <v>0</v>
      </c>
      <c r="AK33" s="38">
        <f>IF(A33="",0,IF(V33="no",0,IF(OR(COUNTBLANK(Table4[[#This Row],[Net_Nameplate_Capacity_MW]:[Additional_Capacity]])+COUNTBLANK(Table4[[#This Row],[Deliveries_from_existing_factilities]])),"1","0")))</f>
        <v>0</v>
      </c>
      <c r="AL33" s="37">
        <f>IF(OR(A33="",Table4[[#This Row],[GPE_Determination]]="No"),0,IF(AA33="NO",0,IF(OR(COUNTBLANK(Table4[[#This Row],[Implementation_Date]:[Description_of_Activities]])),"1","0")))</f>
        <v>0</v>
      </c>
    </row>
    <row r="34" spans="1:38" s="7" customFormat="1" ht="15.6" x14ac:dyDescent="0.3">
      <c r="A34" s="40"/>
      <c r="B34" s="44"/>
      <c r="C34" s="6"/>
      <c r="D34" s="49" t="str">
        <f>IF(Table4[[#This Row],[Facility_Name]]=0,"",IF(_xlfn.IFNA(INDEX(Source_Lookup[SourceID],MATCH(Table4[[#This Row],[Facility_Name]],Source_Lookup[Facility],0)),"")=0,"",_xlfn.IFNA(INDEX(Source_Lookup[SourceID],MATCH(Table4[[#This Row],[Facility_Name]],Source_Lookup[Facility],0)),"Newly Specified")))</f>
        <v/>
      </c>
      <c r="E34" s="63" t="str">
        <f>IF(_xlfn.IFNA(INDEX(Source_Lookup[EPA_Acid_Rain_Program],MATCH(Table4[[#This Row],[Facility_Name]],Source_Lookup[Facility],0)),"")=0,"",_xlfn.IFNA(INDEX(Source_Lookup[EPA_Acid_Rain_Program],MATCH(Table4[[#This Row],[Facility_Name]],Source_Lookup[Facility],0)),""))</f>
        <v/>
      </c>
      <c r="F34" s="44" t="str">
        <f>IF(_xlfn.IFNA(INDEX(Source_Lookup[EPA_40CFR_Part98],MATCH(Table4[[#This Row],[Facility_Name]],Source_Lookup[Facility],0)),"")=0,"",_xlfn.IFNA(INDEX(Source_Lookup[EPA_40CFR_Part98],MATCH(Table4[[#This Row],[Facility_Name]],Source_Lookup[Facility],0)),""))</f>
        <v/>
      </c>
      <c r="G34" s="44" t="str">
        <f>IF(_xlfn.IFNA(INDEX(Source_Lookup[EIA_ID],MATCH(Table4[[#This Row],[Facility_Name]],Source_Lookup[Facility],0)),"")=0,"",_xlfn.IFNA(INDEX(Source_Lookup[EIA_ID],MATCH(Table4[[#This Row],[Facility_Name]],Source_Lookup[Facility],0)),""))</f>
        <v/>
      </c>
      <c r="H34" s="44"/>
      <c r="I34" s="5" t="str">
        <f>IF(_xlfn.IFNA(INDEX(Source_Lookup[Address],MATCH(Table4[[#This Row],[Facility_Name]],Source_Lookup[Facility],0)),"")=0,"",_xlfn.IFNA(INDEX(Source_Lookup[Address],MATCH(Table4[[#This Row],[Facility_Name]],Source_Lookup[Facility],0)),""))</f>
        <v/>
      </c>
      <c r="J34" s="5" t="str">
        <f>IF(_xlfn.IFNA(INDEX(Source_Lookup[Jurisdiction],MATCH(Table4[[#This Row],[Facility_Name]],Source_Lookup[Facility],0)),"")=0,"",_xlfn.IFNA(INDEX(Source_Lookup[Jurisdiction],MATCH(Table4[[#This Row],[Facility_Name]],Source_Lookup[Facility],0)),""))</f>
        <v/>
      </c>
      <c r="K34" s="63" t="str">
        <f>IF(_xlfn.IFNA(INDEX(Source_Lookup[Latitude],MATCH(Table4[[#This Row],[Facility_Name]],Source_Lookup[Facility],0)),"")=0,"",_xlfn.IFNA(INDEX(Source_Lookup[Latitude],MATCH(Table4[[#This Row],[Facility_Name]],Source_Lookup[Facility],0)),""))</f>
        <v/>
      </c>
      <c r="L34" s="63" t="str">
        <f>IF(_xlfn.IFNA(INDEX(Source_Lookup[Longitude],MATCH(Table4[[#This Row],[Facility_Name]],Source_Lookup[Facility],0)),"")=0,"",_xlfn.IFNA(INDEX(Source_Lookup[Longitude],MATCH(Table4[[#This Row],[Facility_Name]],Source_Lookup[Facility],0)),""))</f>
        <v/>
      </c>
      <c r="M34" s="5"/>
      <c r="N34" s="5"/>
      <c r="O34" s="25"/>
      <c r="P34" s="5"/>
      <c r="Q34" s="65"/>
      <c r="R34" s="8"/>
      <c r="S34" s="64"/>
      <c r="T34" s="6"/>
      <c r="U34" s="47"/>
      <c r="V34" s="8"/>
      <c r="W34" s="47"/>
      <c r="X34" s="47"/>
      <c r="Y34" s="47"/>
      <c r="Z34" s="47"/>
      <c r="AA34" s="46"/>
      <c r="AB34" s="64"/>
      <c r="AC34" s="48"/>
      <c r="AD34" s="46"/>
      <c r="AE34" s="5"/>
      <c r="AF34" s="47"/>
      <c r="AG34" s="50"/>
      <c r="AH34" s="52" t="str">
        <f t="shared" si="0"/>
        <v/>
      </c>
      <c r="AI34" s="39">
        <f>IF(A34="",0,IF(OR(COUNTBLANK(C34)+COUNTBLANK(I34:J34)+COUNTBLANK(M34:R34)+COUNTBLANK(T34)+COUNTBLANK(V34)+COUNTBLANK(Table4[[#This Row],[Deliveries_from_new_facilities]])),"1","0"))</f>
        <v>0</v>
      </c>
      <c r="AJ34" s="37">
        <f t="shared" si="1"/>
        <v>0</v>
      </c>
      <c r="AK34" s="38">
        <f>IF(A34="",0,IF(V34="no",0,IF(OR(COUNTBLANK(Table4[[#This Row],[Net_Nameplate_Capacity_MW]:[Additional_Capacity]])+COUNTBLANK(Table4[[#This Row],[Deliveries_from_existing_factilities]])),"1","0")))</f>
        <v>0</v>
      </c>
      <c r="AL34" s="37">
        <f>IF(OR(A34="",Table4[[#This Row],[GPE_Determination]]="No"),0,IF(AA34="NO",0,IF(OR(COUNTBLANK(Table4[[#This Row],[Implementation_Date]:[Description_of_Activities]])),"1","0")))</f>
        <v>0</v>
      </c>
    </row>
    <row r="35" spans="1:38" s="7" customFormat="1" ht="15.6" x14ac:dyDescent="0.3">
      <c r="A35" s="40"/>
      <c r="B35" s="44"/>
      <c r="C35" s="6"/>
      <c r="D35" s="49" t="str">
        <f>IF(Table4[[#This Row],[Facility_Name]]=0,"",IF(_xlfn.IFNA(INDEX(Source_Lookup[SourceID],MATCH(Table4[[#This Row],[Facility_Name]],Source_Lookup[Facility],0)),"")=0,"",_xlfn.IFNA(INDEX(Source_Lookup[SourceID],MATCH(Table4[[#This Row],[Facility_Name]],Source_Lookup[Facility],0)),"Newly Specified")))</f>
        <v/>
      </c>
      <c r="E35" s="63" t="str">
        <f>IF(_xlfn.IFNA(INDEX(Source_Lookup[EPA_Acid_Rain_Program],MATCH(Table4[[#This Row],[Facility_Name]],Source_Lookup[Facility],0)),"")=0,"",_xlfn.IFNA(INDEX(Source_Lookup[EPA_Acid_Rain_Program],MATCH(Table4[[#This Row],[Facility_Name]],Source_Lookup[Facility],0)),""))</f>
        <v/>
      </c>
      <c r="F35" s="44" t="str">
        <f>IF(_xlfn.IFNA(INDEX(Source_Lookup[EPA_40CFR_Part98],MATCH(Table4[[#This Row],[Facility_Name]],Source_Lookup[Facility],0)),"")=0,"",_xlfn.IFNA(INDEX(Source_Lookup[EPA_40CFR_Part98],MATCH(Table4[[#This Row],[Facility_Name]],Source_Lookup[Facility],0)),""))</f>
        <v/>
      </c>
      <c r="G35" s="44" t="str">
        <f>IF(_xlfn.IFNA(INDEX(Source_Lookup[EIA_ID],MATCH(Table4[[#This Row],[Facility_Name]],Source_Lookup[Facility],0)),"")=0,"",_xlfn.IFNA(INDEX(Source_Lookup[EIA_ID],MATCH(Table4[[#This Row],[Facility_Name]],Source_Lookup[Facility],0)),""))</f>
        <v/>
      </c>
      <c r="H35" s="44"/>
      <c r="I35" s="5" t="str">
        <f>IF(_xlfn.IFNA(INDEX(Source_Lookup[Address],MATCH(Table4[[#This Row],[Facility_Name]],Source_Lookup[Facility],0)),"")=0,"",_xlfn.IFNA(INDEX(Source_Lookup[Address],MATCH(Table4[[#This Row],[Facility_Name]],Source_Lookup[Facility],0)),""))</f>
        <v/>
      </c>
      <c r="J35" s="5" t="str">
        <f>IF(_xlfn.IFNA(INDEX(Source_Lookup[Jurisdiction],MATCH(Table4[[#This Row],[Facility_Name]],Source_Lookup[Facility],0)),"")=0,"",_xlfn.IFNA(INDEX(Source_Lookup[Jurisdiction],MATCH(Table4[[#This Row],[Facility_Name]],Source_Lookup[Facility],0)),""))</f>
        <v/>
      </c>
      <c r="K35" s="63" t="str">
        <f>IF(_xlfn.IFNA(INDEX(Source_Lookup[Latitude],MATCH(Table4[[#This Row],[Facility_Name]],Source_Lookup[Facility],0)),"")=0,"",_xlfn.IFNA(INDEX(Source_Lookup[Latitude],MATCH(Table4[[#This Row],[Facility_Name]],Source_Lookup[Facility],0)),""))</f>
        <v/>
      </c>
      <c r="L35" s="63" t="str">
        <f>IF(_xlfn.IFNA(INDEX(Source_Lookup[Longitude],MATCH(Table4[[#This Row],[Facility_Name]],Source_Lookup[Facility],0)),"")=0,"",_xlfn.IFNA(INDEX(Source_Lookup[Longitude],MATCH(Table4[[#This Row],[Facility_Name]],Source_Lookup[Facility],0)),""))</f>
        <v/>
      </c>
      <c r="M35" s="5"/>
      <c r="N35" s="5"/>
      <c r="O35" s="25"/>
      <c r="P35" s="5"/>
      <c r="Q35" s="65"/>
      <c r="R35" s="8"/>
      <c r="S35" s="64"/>
      <c r="T35" s="6"/>
      <c r="U35" s="47"/>
      <c r="V35" s="8"/>
      <c r="W35" s="47"/>
      <c r="X35" s="47"/>
      <c r="Y35" s="47"/>
      <c r="Z35" s="47"/>
      <c r="AA35" s="46"/>
      <c r="AB35" s="64"/>
      <c r="AC35" s="48"/>
      <c r="AD35" s="46"/>
      <c r="AE35" s="5"/>
      <c r="AF35" s="47"/>
      <c r="AG35" s="50"/>
      <c r="AH35" s="52" t="str">
        <f t="shared" si="0"/>
        <v/>
      </c>
      <c r="AI35" s="39">
        <f>IF(A35="",0,IF(OR(COUNTBLANK(C35)+COUNTBLANK(I35:J35)+COUNTBLANK(M35:R35)+COUNTBLANK(T35)+COUNTBLANK(V35)+COUNTBLANK(Table4[[#This Row],[Deliveries_from_new_facilities]])),"1","0"))</f>
        <v>0</v>
      </c>
      <c r="AJ35" s="37">
        <f t="shared" si="1"/>
        <v>0</v>
      </c>
      <c r="AK35" s="38">
        <f>IF(A35="",0,IF(V35="no",0,IF(OR(COUNTBLANK(Table4[[#This Row],[Net_Nameplate_Capacity_MW]:[Additional_Capacity]])+COUNTBLANK(Table4[[#This Row],[Deliveries_from_existing_factilities]])),"1","0")))</f>
        <v>0</v>
      </c>
      <c r="AL35" s="37">
        <f>IF(OR(A35="",Table4[[#This Row],[GPE_Determination]]="No"),0,IF(AA35="NO",0,IF(OR(COUNTBLANK(Table4[[#This Row],[Implementation_Date]:[Description_of_Activities]])),"1","0")))</f>
        <v>0</v>
      </c>
    </row>
    <row r="36" spans="1:38" s="7" customFormat="1" ht="15.6" x14ac:dyDescent="0.3">
      <c r="A36" s="40"/>
      <c r="B36" s="44"/>
      <c r="C36" s="6"/>
      <c r="D36" s="49" t="str">
        <f>IF(Table4[[#This Row],[Facility_Name]]=0,"",IF(_xlfn.IFNA(INDEX(Source_Lookup[SourceID],MATCH(Table4[[#This Row],[Facility_Name]],Source_Lookup[Facility],0)),"")=0,"",_xlfn.IFNA(INDEX(Source_Lookup[SourceID],MATCH(Table4[[#This Row],[Facility_Name]],Source_Lookup[Facility],0)),"Newly Specified")))</f>
        <v/>
      </c>
      <c r="E36" s="63" t="str">
        <f>IF(_xlfn.IFNA(INDEX(Source_Lookup[EPA_Acid_Rain_Program],MATCH(Table4[[#This Row],[Facility_Name]],Source_Lookup[Facility],0)),"")=0,"",_xlfn.IFNA(INDEX(Source_Lookup[EPA_Acid_Rain_Program],MATCH(Table4[[#This Row],[Facility_Name]],Source_Lookup[Facility],0)),""))</f>
        <v/>
      </c>
      <c r="F36" s="44" t="str">
        <f>IF(_xlfn.IFNA(INDEX(Source_Lookup[EPA_40CFR_Part98],MATCH(Table4[[#This Row],[Facility_Name]],Source_Lookup[Facility],0)),"")=0,"",_xlfn.IFNA(INDEX(Source_Lookup[EPA_40CFR_Part98],MATCH(Table4[[#This Row],[Facility_Name]],Source_Lookup[Facility],0)),""))</f>
        <v/>
      </c>
      <c r="G36" s="44" t="str">
        <f>IF(_xlfn.IFNA(INDEX(Source_Lookup[EIA_ID],MATCH(Table4[[#This Row],[Facility_Name]],Source_Lookup[Facility],0)),"")=0,"",_xlfn.IFNA(INDEX(Source_Lookup[EIA_ID],MATCH(Table4[[#This Row],[Facility_Name]],Source_Lookup[Facility],0)),""))</f>
        <v/>
      </c>
      <c r="H36" s="44"/>
      <c r="I36" s="5" t="str">
        <f>IF(_xlfn.IFNA(INDEX(Source_Lookup[Address],MATCH(Table4[[#This Row],[Facility_Name]],Source_Lookup[Facility],0)),"")=0,"",_xlfn.IFNA(INDEX(Source_Lookup[Address],MATCH(Table4[[#This Row],[Facility_Name]],Source_Lookup[Facility],0)),""))</f>
        <v/>
      </c>
      <c r="J36" s="5" t="str">
        <f>IF(_xlfn.IFNA(INDEX(Source_Lookup[Jurisdiction],MATCH(Table4[[#This Row],[Facility_Name]],Source_Lookup[Facility],0)),"")=0,"",_xlfn.IFNA(INDEX(Source_Lookup[Jurisdiction],MATCH(Table4[[#This Row],[Facility_Name]],Source_Lookup[Facility],0)),""))</f>
        <v/>
      </c>
      <c r="K36" s="63" t="str">
        <f>IF(_xlfn.IFNA(INDEX(Source_Lookup[Latitude],MATCH(Table4[[#This Row],[Facility_Name]],Source_Lookup[Facility],0)),"")=0,"",_xlfn.IFNA(INDEX(Source_Lookup[Latitude],MATCH(Table4[[#This Row],[Facility_Name]],Source_Lookup[Facility],0)),""))</f>
        <v/>
      </c>
      <c r="L36" s="63" t="str">
        <f>IF(_xlfn.IFNA(INDEX(Source_Lookup[Longitude],MATCH(Table4[[#This Row],[Facility_Name]],Source_Lookup[Facility],0)),"")=0,"",_xlfn.IFNA(INDEX(Source_Lookup[Longitude],MATCH(Table4[[#This Row],[Facility_Name]],Source_Lookup[Facility],0)),""))</f>
        <v/>
      </c>
      <c r="M36" s="5"/>
      <c r="N36" s="5"/>
      <c r="O36" s="25"/>
      <c r="P36" s="5"/>
      <c r="Q36" s="65"/>
      <c r="R36" s="8"/>
      <c r="S36" s="64"/>
      <c r="T36" s="6"/>
      <c r="U36" s="47"/>
      <c r="V36" s="8"/>
      <c r="W36" s="47"/>
      <c r="X36" s="47"/>
      <c r="Y36" s="47"/>
      <c r="Z36" s="47"/>
      <c r="AA36" s="46"/>
      <c r="AB36" s="64"/>
      <c r="AC36" s="48"/>
      <c r="AD36" s="46"/>
      <c r="AE36" s="5"/>
      <c r="AF36" s="47"/>
      <c r="AG36" s="50"/>
      <c r="AH36" s="52" t="str">
        <f t="shared" ref="AH36:AH67" si="2">IF(AI36+AJ36+AK36+AL36&gt;0,"Verify Entry message: Complete all required (light green) cells in this row.","")</f>
        <v/>
      </c>
      <c r="AI36" s="39">
        <f>IF(A36="",0,IF(OR(COUNTBLANK(C36)+COUNTBLANK(I36:J36)+COUNTBLANK(M36:R36)+COUNTBLANK(T36)+COUNTBLANK(V36)+COUNTBLANK(Table4[[#This Row],[Deliveries_from_new_facilities]])),"1","0"))</f>
        <v>0</v>
      </c>
      <c r="AJ36" s="37">
        <f t="shared" si="1"/>
        <v>0</v>
      </c>
      <c r="AK36" s="38">
        <f>IF(A36="",0,IF(V36="no",0,IF(OR(COUNTBLANK(Table4[[#This Row],[Net_Nameplate_Capacity_MW]:[Additional_Capacity]])+COUNTBLANK(Table4[[#This Row],[Deliveries_from_existing_factilities]])),"1","0")))</f>
        <v>0</v>
      </c>
      <c r="AL36" s="37">
        <f>IF(OR(A36="",Table4[[#This Row],[GPE_Determination]]="No"),0,IF(AA36="NO",0,IF(OR(COUNTBLANK(Table4[[#This Row],[Implementation_Date]:[Description_of_Activities]])),"1","0")))</f>
        <v>0</v>
      </c>
    </row>
    <row r="37" spans="1:38" s="7" customFormat="1" ht="15.6" x14ac:dyDescent="0.3">
      <c r="A37" s="40"/>
      <c r="B37" s="44"/>
      <c r="C37" s="6"/>
      <c r="D37" s="49" t="str">
        <f>IF(Table4[[#This Row],[Facility_Name]]=0,"",IF(_xlfn.IFNA(INDEX(Source_Lookup[SourceID],MATCH(Table4[[#This Row],[Facility_Name]],Source_Lookup[Facility],0)),"")=0,"",_xlfn.IFNA(INDEX(Source_Lookup[SourceID],MATCH(Table4[[#This Row],[Facility_Name]],Source_Lookup[Facility],0)),"Newly Specified")))</f>
        <v/>
      </c>
      <c r="E37" s="63" t="str">
        <f>IF(_xlfn.IFNA(INDEX(Source_Lookup[EPA_Acid_Rain_Program],MATCH(Table4[[#This Row],[Facility_Name]],Source_Lookup[Facility],0)),"")=0,"",_xlfn.IFNA(INDEX(Source_Lookup[EPA_Acid_Rain_Program],MATCH(Table4[[#This Row],[Facility_Name]],Source_Lookup[Facility],0)),""))</f>
        <v/>
      </c>
      <c r="F37" s="44" t="str">
        <f>IF(_xlfn.IFNA(INDEX(Source_Lookup[EPA_40CFR_Part98],MATCH(Table4[[#This Row],[Facility_Name]],Source_Lookup[Facility],0)),"")=0,"",_xlfn.IFNA(INDEX(Source_Lookup[EPA_40CFR_Part98],MATCH(Table4[[#This Row],[Facility_Name]],Source_Lookup[Facility],0)),""))</f>
        <v/>
      </c>
      <c r="G37" s="44" t="str">
        <f>IF(_xlfn.IFNA(INDEX(Source_Lookup[EIA_ID],MATCH(Table4[[#This Row],[Facility_Name]],Source_Lookup[Facility],0)),"")=0,"",_xlfn.IFNA(INDEX(Source_Lookup[EIA_ID],MATCH(Table4[[#This Row],[Facility_Name]],Source_Lookup[Facility],0)),""))</f>
        <v/>
      </c>
      <c r="H37" s="44"/>
      <c r="I37" s="5" t="str">
        <f>IF(_xlfn.IFNA(INDEX(Source_Lookup[Address],MATCH(Table4[[#This Row],[Facility_Name]],Source_Lookup[Facility],0)),"")=0,"",_xlfn.IFNA(INDEX(Source_Lookup[Address],MATCH(Table4[[#This Row],[Facility_Name]],Source_Lookup[Facility],0)),""))</f>
        <v/>
      </c>
      <c r="J37" s="5" t="str">
        <f>IF(_xlfn.IFNA(INDEX(Source_Lookup[Jurisdiction],MATCH(Table4[[#This Row],[Facility_Name]],Source_Lookup[Facility],0)),"")=0,"",_xlfn.IFNA(INDEX(Source_Lookup[Jurisdiction],MATCH(Table4[[#This Row],[Facility_Name]],Source_Lookup[Facility],0)),""))</f>
        <v/>
      </c>
      <c r="K37" s="63" t="str">
        <f>IF(_xlfn.IFNA(INDEX(Source_Lookup[Latitude],MATCH(Table4[[#This Row],[Facility_Name]],Source_Lookup[Facility],0)),"")=0,"",_xlfn.IFNA(INDEX(Source_Lookup[Latitude],MATCH(Table4[[#This Row],[Facility_Name]],Source_Lookup[Facility],0)),""))</f>
        <v/>
      </c>
      <c r="L37" s="63" t="str">
        <f>IF(_xlfn.IFNA(INDEX(Source_Lookup[Longitude],MATCH(Table4[[#This Row],[Facility_Name]],Source_Lookup[Facility],0)),"")=0,"",_xlfn.IFNA(INDEX(Source_Lookup[Longitude],MATCH(Table4[[#This Row],[Facility_Name]],Source_Lookup[Facility],0)),""))</f>
        <v/>
      </c>
      <c r="M37" s="5"/>
      <c r="N37" s="5"/>
      <c r="O37" s="25"/>
      <c r="P37" s="5"/>
      <c r="Q37" s="65"/>
      <c r="R37" s="8"/>
      <c r="S37" s="64"/>
      <c r="T37" s="6"/>
      <c r="U37" s="47"/>
      <c r="V37" s="8"/>
      <c r="W37" s="47"/>
      <c r="X37" s="47"/>
      <c r="Y37" s="47"/>
      <c r="Z37" s="47"/>
      <c r="AA37" s="46"/>
      <c r="AB37" s="64"/>
      <c r="AC37" s="48"/>
      <c r="AD37" s="46"/>
      <c r="AE37" s="5"/>
      <c r="AF37" s="47"/>
      <c r="AG37" s="50"/>
      <c r="AH37" s="52" t="str">
        <f t="shared" si="2"/>
        <v/>
      </c>
      <c r="AI37" s="39">
        <f>IF(A37="",0,IF(OR(COUNTBLANK(C37)+COUNTBLANK(I37:J37)+COUNTBLANK(M37:R37)+COUNTBLANK(T37)+COUNTBLANK(V37)+COUNTBLANK(Table4[[#This Row],[Deliveries_from_new_facilities]])),"1","0"))</f>
        <v>0</v>
      </c>
      <c r="AJ37" s="37">
        <f t="shared" si="1"/>
        <v>0</v>
      </c>
      <c r="AK37" s="38">
        <f>IF(A37="",0,IF(V37="no",0,IF(OR(COUNTBLANK(Table4[[#This Row],[Net_Nameplate_Capacity_MW]:[Additional_Capacity]])+COUNTBLANK(Table4[[#This Row],[Deliveries_from_existing_factilities]])),"1","0")))</f>
        <v>0</v>
      </c>
      <c r="AL37" s="37">
        <f>IF(OR(A37="",Table4[[#This Row],[GPE_Determination]]="No"),0,IF(AA37="NO",0,IF(OR(COUNTBLANK(Table4[[#This Row],[Implementation_Date]:[Description_of_Activities]])),"1","0")))</f>
        <v>0</v>
      </c>
    </row>
    <row r="38" spans="1:38" s="7" customFormat="1" ht="15.6" x14ac:dyDescent="0.3">
      <c r="A38" s="40"/>
      <c r="B38" s="44"/>
      <c r="C38" s="6"/>
      <c r="D38" s="49" t="str">
        <f>IF(Table4[[#This Row],[Facility_Name]]=0,"",IF(_xlfn.IFNA(INDEX(Source_Lookup[SourceID],MATCH(Table4[[#This Row],[Facility_Name]],Source_Lookup[Facility],0)),"")=0,"",_xlfn.IFNA(INDEX(Source_Lookup[SourceID],MATCH(Table4[[#This Row],[Facility_Name]],Source_Lookup[Facility],0)),"Newly Specified")))</f>
        <v/>
      </c>
      <c r="E38" s="63" t="str">
        <f>IF(_xlfn.IFNA(INDEX(Source_Lookup[EPA_Acid_Rain_Program],MATCH(Table4[[#This Row],[Facility_Name]],Source_Lookup[Facility],0)),"")=0,"",_xlfn.IFNA(INDEX(Source_Lookup[EPA_Acid_Rain_Program],MATCH(Table4[[#This Row],[Facility_Name]],Source_Lookup[Facility],0)),""))</f>
        <v/>
      </c>
      <c r="F38" s="44" t="str">
        <f>IF(_xlfn.IFNA(INDEX(Source_Lookup[EPA_40CFR_Part98],MATCH(Table4[[#This Row],[Facility_Name]],Source_Lookup[Facility],0)),"")=0,"",_xlfn.IFNA(INDEX(Source_Lookup[EPA_40CFR_Part98],MATCH(Table4[[#This Row],[Facility_Name]],Source_Lookup[Facility],0)),""))</f>
        <v/>
      </c>
      <c r="G38" s="44" t="str">
        <f>IF(_xlfn.IFNA(INDEX(Source_Lookup[EIA_ID],MATCH(Table4[[#This Row],[Facility_Name]],Source_Lookup[Facility],0)),"")=0,"",_xlfn.IFNA(INDEX(Source_Lookup[EIA_ID],MATCH(Table4[[#This Row],[Facility_Name]],Source_Lookup[Facility],0)),""))</f>
        <v/>
      </c>
      <c r="H38" s="44"/>
      <c r="I38" s="5" t="str">
        <f>IF(_xlfn.IFNA(INDEX(Source_Lookup[Address],MATCH(Table4[[#This Row],[Facility_Name]],Source_Lookup[Facility],0)),"")=0,"",_xlfn.IFNA(INDEX(Source_Lookup[Address],MATCH(Table4[[#This Row],[Facility_Name]],Source_Lookup[Facility],0)),""))</f>
        <v/>
      </c>
      <c r="J38" s="5" t="str">
        <f>IF(_xlfn.IFNA(INDEX(Source_Lookup[Jurisdiction],MATCH(Table4[[#This Row],[Facility_Name]],Source_Lookup[Facility],0)),"")=0,"",_xlfn.IFNA(INDEX(Source_Lookup[Jurisdiction],MATCH(Table4[[#This Row],[Facility_Name]],Source_Lookup[Facility],0)),""))</f>
        <v/>
      </c>
      <c r="K38" s="63" t="str">
        <f>IF(_xlfn.IFNA(INDEX(Source_Lookup[Latitude],MATCH(Table4[[#This Row],[Facility_Name]],Source_Lookup[Facility],0)),"")=0,"",_xlfn.IFNA(INDEX(Source_Lookup[Latitude],MATCH(Table4[[#This Row],[Facility_Name]],Source_Lookup[Facility],0)),""))</f>
        <v/>
      </c>
      <c r="L38" s="63" t="str">
        <f>IF(_xlfn.IFNA(INDEX(Source_Lookup[Longitude],MATCH(Table4[[#This Row],[Facility_Name]],Source_Lookup[Facility],0)),"")=0,"",_xlfn.IFNA(INDEX(Source_Lookup[Longitude],MATCH(Table4[[#This Row],[Facility_Name]],Source_Lookup[Facility],0)),""))</f>
        <v/>
      </c>
      <c r="M38" s="5"/>
      <c r="N38" s="5"/>
      <c r="O38" s="25"/>
      <c r="P38" s="5"/>
      <c r="Q38" s="65"/>
      <c r="R38" s="8"/>
      <c r="S38" s="64"/>
      <c r="T38" s="6"/>
      <c r="U38" s="47"/>
      <c r="V38" s="8"/>
      <c r="W38" s="47"/>
      <c r="X38" s="47"/>
      <c r="Y38" s="47"/>
      <c r="Z38" s="47"/>
      <c r="AA38" s="46"/>
      <c r="AB38" s="64"/>
      <c r="AC38" s="48"/>
      <c r="AD38" s="46"/>
      <c r="AE38" s="5"/>
      <c r="AF38" s="47"/>
      <c r="AG38" s="50"/>
      <c r="AH38" s="52" t="str">
        <f t="shared" si="2"/>
        <v/>
      </c>
      <c r="AI38" s="39">
        <f>IF(A38="",0,IF(OR(COUNTBLANK(C38)+COUNTBLANK(I38:J38)+COUNTBLANK(M38:R38)+COUNTBLANK(T38)+COUNTBLANK(V38)+COUNTBLANK(Table4[[#This Row],[Deliveries_from_new_facilities]])),"1","0"))</f>
        <v>0</v>
      </c>
      <c r="AJ38" s="37">
        <f t="shared" si="1"/>
        <v>0</v>
      </c>
      <c r="AK38" s="38">
        <f>IF(A38="",0,IF(V38="no",0,IF(OR(COUNTBLANK(Table4[[#This Row],[Net_Nameplate_Capacity_MW]:[Additional_Capacity]])+COUNTBLANK(Table4[[#This Row],[Deliveries_from_existing_factilities]])),"1","0")))</f>
        <v>0</v>
      </c>
      <c r="AL38" s="37">
        <f>IF(OR(A38="",Table4[[#This Row],[GPE_Determination]]="No"),0,IF(AA38="NO",0,IF(OR(COUNTBLANK(Table4[[#This Row],[Implementation_Date]:[Description_of_Activities]])),"1","0")))</f>
        <v>0</v>
      </c>
    </row>
    <row r="39" spans="1:38" s="7" customFormat="1" ht="15.6" x14ac:dyDescent="0.3">
      <c r="A39" s="40"/>
      <c r="B39" s="44"/>
      <c r="C39" s="6"/>
      <c r="D39" s="49" t="str">
        <f>IF(Table4[[#This Row],[Facility_Name]]=0,"",IF(_xlfn.IFNA(INDEX(Source_Lookup[SourceID],MATCH(Table4[[#This Row],[Facility_Name]],Source_Lookup[Facility],0)),"")=0,"",_xlfn.IFNA(INDEX(Source_Lookup[SourceID],MATCH(Table4[[#This Row],[Facility_Name]],Source_Lookup[Facility],0)),"Newly Specified")))</f>
        <v/>
      </c>
      <c r="E39" s="63" t="str">
        <f>IF(_xlfn.IFNA(INDEX(Source_Lookup[EPA_Acid_Rain_Program],MATCH(Table4[[#This Row],[Facility_Name]],Source_Lookup[Facility],0)),"")=0,"",_xlfn.IFNA(INDEX(Source_Lookup[EPA_Acid_Rain_Program],MATCH(Table4[[#This Row],[Facility_Name]],Source_Lookup[Facility],0)),""))</f>
        <v/>
      </c>
      <c r="F39" s="44" t="str">
        <f>IF(_xlfn.IFNA(INDEX(Source_Lookup[EPA_40CFR_Part98],MATCH(Table4[[#This Row],[Facility_Name]],Source_Lookup[Facility],0)),"")=0,"",_xlfn.IFNA(INDEX(Source_Lookup[EPA_40CFR_Part98],MATCH(Table4[[#This Row],[Facility_Name]],Source_Lookup[Facility],0)),""))</f>
        <v/>
      </c>
      <c r="G39" s="44" t="str">
        <f>IF(_xlfn.IFNA(INDEX(Source_Lookup[EIA_ID],MATCH(Table4[[#This Row],[Facility_Name]],Source_Lookup[Facility],0)),"")=0,"",_xlfn.IFNA(INDEX(Source_Lookup[EIA_ID],MATCH(Table4[[#This Row],[Facility_Name]],Source_Lookup[Facility],0)),""))</f>
        <v/>
      </c>
      <c r="H39" s="44"/>
      <c r="I39" s="5" t="str">
        <f>IF(_xlfn.IFNA(INDEX(Source_Lookup[Address],MATCH(Table4[[#This Row],[Facility_Name]],Source_Lookup[Facility],0)),"")=0,"",_xlfn.IFNA(INDEX(Source_Lookup[Address],MATCH(Table4[[#This Row],[Facility_Name]],Source_Lookup[Facility],0)),""))</f>
        <v/>
      </c>
      <c r="J39" s="5" t="str">
        <f>IF(_xlfn.IFNA(INDEX(Source_Lookup[Jurisdiction],MATCH(Table4[[#This Row],[Facility_Name]],Source_Lookup[Facility],0)),"")=0,"",_xlfn.IFNA(INDEX(Source_Lookup[Jurisdiction],MATCH(Table4[[#This Row],[Facility_Name]],Source_Lookup[Facility],0)),""))</f>
        <v/>
      </c>
      <c r="K39" s="63" t="str">
        <f>IF(_xlfn.IFNA(INDEX(Source_Lookup[Latitude],MATCH(Table4[[#This Row],[Facility_Name]],Source_Lookup[Facility],0)),"")=0,"",_xlfn.IFNA(INDEX(Source_Lookup[Latitude],MATCH(Table4[[#This Row],[Facility_Name]],Source_Lookup[Facility],0)),""))</f>
        <v/>
      </c>
      <c r="L39" s="63" t="str">
        <f>IF(_xlfn.IFNA(INDEX(Source_Lookup[Longitude],MATCH(Table4[[#This Row],[Facility_Name]],Source_Lookup[Facility],0)),"")=0,"",_xlfn.IFNA(INDEX(Source_Lookup[Longitude],MATCH(Table4[[#This Row],[Facility_Name]],Source_Lookup[Facility],0)),""))</f>
        <v/>
      </c>
      <c r="M39" s="5"/>
      <c r="N39" s="5"/>
      <c r="O39" s="25"/>
      <c r="P39" s="5"/>
      <c r="Q39" s="65"/>
      <c r="R39" s="8"/>
      <c r="S39" s="64"/>
      <c r="T39" s="6"/>
      <c r="U39" s="47"/>
      <c r="V39" s="8"/>
      <c r="W39" s="47"/>
      <c r="X39" s="47"/>
      <c r="Y39" s="47"/>
      <c r="Z39" s="47"/>
      <c r="AA39" s="46"/>
      <c r="AB39" s="64"/>
      <c r="AC39" s="48"/>
      <c r="AD39" s="46"/>
      <c r="AE39" s="5"/>
      <c r="AF39" s="47"/>
      <c r="AG39" s="50"/>
      <c r="AH39" s="52" t="str">
        <f t="shared" si="2"/>
        <v/>
      </c>
      <c r="AI39" s="39">
        <f>IF(A39="",0,IF(OR(COUNTBLANK(C39)+COUNTBLANK(I39:J39)+COUNTBLANK(M39:R39)+COUNTBLANK(T39)+COUNTBLANK(V39)+COUNTBLANK(Table4[[#This Row],[Deliveries_from_new_facilities]])),"1","0"))</f>
        <v>0</v>
      </c>
      <c r="AJ39" s="37">
        <f t="shared" si="1"/>
        <v>0</v>
      </c>
      <c r="AK39" s="38">
        <f>IF(A39="",0,IF(V39="no",0,IF(OR(COUNTBLANK(Table4[[#This Row],[Net_Nameplate_Capacity_MW]:[Additional_Capacity]])+COUNTBLANK(Table4[[#This Row],[Deliveries_from_existing_factilities]])),"1","0")))</f>
        <v>0</v>
      </c>
      <c r="AL39" s="37">
        <f>IF(OR(A39="",Table4[[#This Row],[GPE_Determination]]="No"),0,IF(AA39="NO",0,IF(OR(COUNTBLANK(Table4[[#This Row],[Implementation_Date]:[Description_of_Activities]])),"1","0")))</f>
        <v>0</v>
      </c>
    </row>
    <row r="40" spans="1:38" s="7" customFormat="1" ht="15.6" x14ac:dyDescent="0.3">
      <c r="A40" s="40"/>
      <c r="B40" s="44"/>
      <c r="C40" s="6"/>
      <c r="D40" s="49" t="str">
        <f>IF(Table4[[#This Row],[Facility_Name]]=0,"",IF(_xlfn.IFNA(INDEX(Source_Lookup[SourceID],MATCH(Table4[[#This Row],[Facility_Name]],Source_Lookup[Facility],0)),"")=0,"",_xlfn.IFNA(INDEX(Source_Lookup[SourceID],MATCH(Table4[[#This Row],[Facility_Name]],Source_Lookup[Facility],0)),"Newly Specified")))</f>
        <v/>
      </c>
      <c r="E40" s="63" t="str">
        <f>IF(_xlfn.IFNA(INDEX(Source_Lookup[EPA_Acid_Rain_Program],MATCH(Table4[[#This Row],[Facility_Name]],Source_Lookup[Facility],0)),"")=0,"",_xlfn.IFNA(INDEX(Source_Lookup[EPA_Acid_Rain_Program],MATCH(Table4[[#This Row],[Facility_Name]],Source_Lookup[Facility],0)),""))</f>
        <v/>
      </c>
      <c r="F40" s="44" t="str">
        <f>IF(_xlfn.IFNA(INDEX(Source_Lookup[EPA_40CFR_Part98],MATCH(Table4[[#This Row],[Facility_Name]],Source_Lookup[Facility],0)),"")=0,"",_xlfn.IFNA(INDEX(Source_Lookup[EPA_40CFR_Part98],MATCH(Table4[[#This Row],[Facility_Name]],Source_Lookup[Facility],0)),""))</f>
        <v/>
      </c>
      <c r="G40" s="44" t="str">
        <f>IF(_xlfn.IFNA(INDEX(Source_Lookup[EIA_ID],MATCH(Table4[[#This Row],[Facility_Name]],Source_Lookup[Facility],0)),"")=0,"",_xlfn.IFNA(INDEX(Source_Lookup[EIA_ID],MATCH(Table4[[#This Row],[Facility_Name]],Source_Lookup[Facility],0)),""))</f>
        <v/>
      </c>
      <c r="H40" s="44"/>
      <c r="I40" s="5" t="str">
        <f>IF(_xlfn.IFNA(INDEX(Source_Lookup[Address],MATCH(Table4[[#This Row],[Facility_Name]],Source_Lookup[Facility],0)),"")=0,"",_xlfn.IFNA(INDEX(Source_Lookup[Address],MATCH(Table4[[#This Row],[Facility_Name]],Source_Lookup[Facility],0)),""))</f>
        <v/>
      </c>
      <c r="J40" s="5" t="str">
        <f>IF(_xlfn.IFNA(INDEX(Source_Lookup[Jurisdiction],MATCH(Table4[[#This Row],[Facility_Name]],Source_Lookup[Facility],0)),"")=0,"",_xlfn.IFNA(INDEX(Source_Lookup[Jurisdiction],MATCH(Table4[[#This Row],[Facility_Name]],Source_Lookup[Facility],0)),""))</f>
        <v/>
      </c>
      <c r="K40" s="63" t="str">
        <f>IF(_xlfn.IFNA(INDEX(Source_Lookup[Latitude],MATCH(Table4[[#This Row],[Facility_Name]],Source_Lookup[Facility],0)),"")=0,"",_xlfn.IFNA(INDEX(Source_Lookup[Latitude],MATCH(Table4[[#This Row],[Facility_Name]],Source_Lookup[Facility],0)),""))</f>
        <v/>
      </c>
      <c r="L40" s="63" t="str">
        <f>IF(_xlfn.IFNA(INDEX(Source_Lookup[Longitude],MATCH(Table4[[#This Row],[Facility_Name]],Source_Lookup[Facility],0)),"")=0,"",_xlfn.IFNA(INDEX(Source_Lookup[Longitude],MATCH(Table4[[#This Row],[Facility_Name]],Source_Lookup[Facility],0)),""))</f>
        <v/>
      </c>
      <c r="M40" s="5"/>
      <c r="N40" s="5"/>
      <c r="O40" s="25"/>
      <c r="P40" s="5"/>
      <c r="Q40" s="65"/>
      <c r="R40" s="8"/>
      <c r="S40" s="64"/>
      <c r="T40" s="6"/>
      <c r="U40" s="47"/>
      <c r="V40" s="8"/>
      <c r="W40" s="47"/>
      <c r="X40" s="47"/>
      <c r="Y40" s="47"/>
      <c r="Z40" s="47"/>
      <c r="AA40" s="46"/>
      <c r="AB40" s="64"/>
      <c r="AC40" s="48"/>
      <c r="AD40" s="46"/>
      <c r="AE40" s="5"/>
      <c r="AF40" s="47"/>
      <c r="AG40" s="50"/>
      <c r="AH40" s="52" t="str">
        <f t="shared" si="2"/>
        <v/>
      </c>
      <c r="AI40" s="39">
        <f>IF(A40="",0,IF(OR(COUNTBLANK(C40)+COUNTBLANK(I40:J40)+COUNTBLANK(M40:R40)+COUNTBLANK(T40)+COUNTBLANK(V40)+COUNTBLANK(Table4[[#This Row],[Deliveries_from_new_facilities]])),"1","0"))</f>
        <v>0</v>
      </c>
      <c r="AJ40" s="37">
        <f t="shared" si="1"/>
        <v>0</v>
      </c>
      <c r="AK40" s="38">
        <f>IF(A40="",0,IF(V40="no",0,IF(OR(COUNTBLANK(Table4[[#This Row],[Net_Nameplate_Capacity_MW]:[Additional_Capacity]])+COUNTBLANK(Table4[[#This Row],[Deliveries_from_existing_factilities]])),"1","0")))</f>
        <v>0</v>
      </c>
      <c r="AL40" s="37">
        <f>IF(OR(A40="",Table4[[#This Row],[GPE_Determination]]="No"),0,IF(AA40="NO",0,IF(OR(COUNTBLANK(Table4[[#This Row],[Implementation_Date]:[Description_of_Activities]])),"1","0")))</f>
        <v>0</v>
      </c>
    </row>
    <row r="41" spans="1:38" s="7" customFormat="1" ht="15.6" x14ac:dyDescent="0.3">
      <c r="A41" s="40"/>
      <c r="B41" s="44"/>
      <c r="C41" s="6"/>
      <c r="D41" s="49" t="str">
        <f>IF(Table4[[#This Row],[Facility_Name]]=0,"",IF(_xlfn.IFNA(INDEX(Source_Lookup[SourceID],MATCH(Table4[[#This Row],[Facility_Name]],Source_Lookup[Facility],0)),"")=0,"",_xlfn.IFNA(INDEX(Source_Lookup[SourceID],MATCH(Table4[[#This Row],[Facility_Name]],Source_Lookup[Facility],0)),"Newly Specified")))</f>
        <v/>
      </c>
      <c r="E41" s="63" t="str">
        <f>IF(_xlfn.IFNA(INDEX(Source_Lookup[EPA_Acid_Rain_Program],MATCH(Table4[[#This Row],[Facility_Name]],Source_Lookup[Facility],0)),"")=0,"",_xlfn.IFNA(INDEX(Source_Lookup[EPA_Acid_Rain_Program],MATCH(Table4[[#This Row],[Facility_Name]],Source_Lookup[Facility],0)),""))</f>
        <v/>
      </c>
      <c r="F41" s="44" t="str">
        <f>IF(_xlfn.IFNA(INDEX(Source_Lookup[EPA_40CFR_Part98],MATCH(Table4[[#This Row],[Facility_Name]],Source_Lookup[Facility],0)),"")=0,"",_xlfn.IFNA(INDEX(Source_Lookup[EPA_40CFR_Part98],MATCH(Table4[[#This Row],[Facility_Name]],Source_Lookup[Facility],0)),""))</f>
        <v/>
      </c>
      <c r="G41" s="44" t="str">
        <f>IF(_xlfn.IFNA(INDEX(Source_Lookup[EIA_ID],MATCH(Table4[[#This Row],[Facility_Name]],Source_Lookup[Facility],0)),"")=0,"",_xlfn.IFNA(INDEX(Source_Lookup[EIA_ID],MATCH(Table4[[#This Row],[Facility_Name]],Source_Lookup[Facility],0)),""))</f>
        <v/>
      </c>
      <c r="H41" s="44"/>
      <c r="I41" s="5" t="str">
        <f>IF(_xlfn.IFNA(INDEX(Source_Lookup[Address],MATCH(Table4[[#This Row],[Facility_Name]],Source_Lookup[Facility],0)),"")=0,"",_xlfn.IFNA(INDEX(Source_Lookup[Address],MATCH(Table4[[#This Row],[Facility_Name]],Source_Lookup[Facility],0)),""))</f>
        <v/>
      </c>
      <c r="J41" s="5" t="str">
        <f>IF(_xlfn.IFNA(INDEX(Source_Lookup[Jurisdiction],MATCH(Table4[[#This Row],[Facility_Name]],Source_Lookup[Facility],0)),"")=0,"",_xlfn.IFNA(INDEX(Source_Lookup[Jurisdiction],MATCH(Table4[[#This Row],[Facility_Name]],Source_Lookup[Facility],0)),""))</f>
        <v/>
      </c>
      <c r="K41" s="63" t="str">
        <f>IF(_xlfn.IFNA(INDEX(Source_Lookup[Latitude],MATCH(Table4[[#This Row],[Facility_Name]],Source_Lookup[Facility],0)),"")=0,"",_xlfn.IFNA(INDEX(Source_Lookup[Latitude],MATCH(Table4[[#This Row],[Facility_Name]],Source_Lookup[Facility],0)),""))</f>
        <v/>
      </c>
      <c r="L41" s="63" t="str">
        <f>IF(_xlfn.IFNA(INDEX(Source_Lookup[Longitude],MATCH(Table4[[#This Row],[Facility_Name]],Source_Lookup[Facility],0)),"")=0,"",_xlfn.IFNA(INDEX(Source_Lookup[Longitude],MATCH(Table4[[#This Row],[Facility_Name]],Source_Lookup[Facility],0)),""))</f>
        <v/>
      </c>
      <c r="M41" s="5"/>
      <c r="N41" s="5"/>
      <c r="O41" s="25"/>
      <c r="P41" s="5"/>
      <c r="Q41" s="65"/>
      <c r="R41" s="8"/>
      <c r="S41" s="64"/>
      <c r="T41" s="6"/>
      <c r="U41" s="47"/>
      <c r="V41" s="8"/>
      <c r="W41" s="47"/>
      <c r="X41" s="47"/>
      <c r="Y41" s="47"/>
      <c r="Z41" s="47"/>
      <c r="AA41" s="46"/>
      <c r="AB41" s="64"/>
      <c r="AC41" s="48"/>
      <c r="AD41" s="46"/>
      <c r="AE41" s="5"/>
      <c r="AF41" s="47"/>
      <c r="AG41" s="50"/>
      <c r="AH41" s="52" t="str">
        <f t="shared" si="2"/>
        <v/>
      </c>
      <c r="AI41" s="39">
        <f>IF(A41="",0,IF(OR(COUNTBLANK(C41)+COUNTBLANK(I41:J41)+COUNTBLANK(M41:R41)+COUNTBLANK(T41)+COUNTBLANK(V41)+COUNTBLANK(Table4[[#This Row],[Deliveries_from_new_facilities]])),"1","0"))</f>
        <v>0</v>
      </c>
      <c r="AJ41" s="37">
        <f t="shared" si="1"/>
        <v>0</v>
      </c>
      <c r="AK41" s="38">
        <f>IF(A41="",0,IF(V41="no",0,IF(OR(COUNTBLANK(Table4[[#This Row],[Net_Nameplate_Capacity_MW]:[Additional_Capacity]])+COUNTBLANK(Table4[[#This Row],[Deliveries_from_existing_factilities]])),"1","0")))</f>
        <v>0</v>
      </c>
      <c r="AL41" s="37">
        <f>IF(OR(A41="",Table4[[#This Row],[GPE_Determination]]="No"),0,IF(AA41="NO",0,IF(OR(COUNTBLANK(Table4[[#This Row],[Implementation_Date]:[Description_of_Activities]])),"1","0")))</f>
        <v>0</v>
      </c>
    </row>
    <row r="42" spans="1:38" s="7" customFormat="1" ht="15.6" x14ac:dyDescent="0.3">
      <c r="A42" s="40"/>
      <c r="B42" s="44"/>
      <c r="C42" s="6"/>
      <c r="D42" s="49" t="str">
        <f>IF(Table4[[#This Row],[Facility_Name]]=0,"",IF(_xlfn.IFNA(INDEX(Source_Lookup[SourceID],MATCH(Table4[[#This Row],[Facility_Name]],Source_Lookup[Facility],0)),"")=0,"",_xlfn.IFNA(INDEX(Source_Lookup[SourceID],MATCH(Table4[[#This Row],[Facility_Name]],Source_Lookup[Facility],0)),"Newly Specified")))</f>
        <v/>
      </c>
      <c r="E42" s="63" t="str">
        <f>IF(_xlfn.IFNA(INDEX(Source_Lookup[EPA_Acid_Rain_Program],MATCH(Table4[[#This Row],[Facility_Name]],Source_Lookup[Facility],0)),"")=0,"",_xlfn.IFNA(INDEX(Source_Lookup[EPA_Acid_Rain_Program],MATCH(Table4[[#This Row],[Facility_Name]],Source_Lookup[Facility],0)),""))</f>
        <v/>
      </c>
      <c r="F42" s="44" t="str">
        <f>IF(_xlfn.IFNA(INDEX(Source_Lookup[EPA_40CFR_Part98],MATCH(Table4[[#This Row],[Facility_Name]],Source_Lookup[Facility],0)),"")=0,"",_xlfn.IFNA(INDEX(Source_Lookup[EPA_40CFR_Part98],MATCH(Table4[[#This Row],[Facility_Name]],Source_Lookup[Facility],0)),""))</f>
        <v/>
      </c>
      <c r="G42" s="44" t="str">
        <f>IF(_xlfn.IFNA(INDEX(Source_Lookup[EIA_ID],MATCH(Table4[[#This Row],[Facility_Name]],Source_Lookup[Facility],0)),"")=0,"",_xlfn.IFNA(INDEX(Source_Lookup[EIA_ID],MATCH(Table4[[#This Row],[Facility_Name]],Source_Lookup[Facility],0)),""))</f>
        <v/>
      </c>
      <c r="H42" s="44"/>
      <c r="I42" s="5" t="str">
        <f>IF(_xlfn.IFNA(INDEX(Source_Lookup[Address],MATCH(Table4[[#This Row],[Facility_Name]],Source_Lookup[Facility],0)),"")=0,"",_xlfn.IFNA(INDEX(Source_Lookup[Address],MATCH(Table4[[#This Row],[Facility_Name]],Source_Lookup[Facility],0)),""))</f>
        <v/>
      </c>
      <c r="J42" s="5" t="str">
        <f>IF(_xlfn.IFNA(INDEX(Source_Lookup[Jurisdiction],MATCH(Table4[[#This Row],[Facility_Name]],Source_Lookup[Facility],0)),"")=0,"",_xlfn.IFNA(INDEX(Source_Lookup[Jurisdiction],MATCH(Table4[[#This Row],[Facility_Name]],Source_Lookup[Facility],0)),""))</f>
        <v/>
      </c>
      <c r="K42" s="63" t="str">
        <f>IF(_xlfn.IFNA(INDEX(Source_Lookup[Latitude],MATCH(Table4[[#This Row],[Facility_Name]],Source_Lookup[Facility],0)),"")=0,"",_xlfn.IFNA(INDEX(Source_Lookup[Latitude],MATCH(Table4[[#This Row],[Facility_Name]],Source_Lookup[Facility],0)),""))</f>
        <v/>
      </c>
      <c r="L42" s="63" t="str">
        <f>IF(_xlfn.IFNA(INDEX(Source_Lookup[Longitude],MATCH(Table4[[#This Row],[Facility_Name]],Source_Lookup[Facility],0)),"")=0,"",_xlfn.IFNA(INDEX(Source_Lookup[Longitude],MATCH(Table4[[#This Row],[Facility_Name]],Source_Lookup[Facility],0)),""))</f>
        <v/>
      </c>
      <c r="M42" s="5"/>
      <c r="N42" s="5"/>
      <c r="O42" s="25"/>
      <c r="P42" s="5"/>
      <c r="Q42" s="65"/>
      <c r="R42" s="8"/>
      <c r="S42" s="64"/>
      <c r="T42" s="6"/>
      <c r="U42" s="47"/>
      <c r="V42" s="8"/>
      <c r="W42" s="47"/>
      <c r="X42" s="47"/>
      <c r="Y42" s="47"/>
      <c r="Z42" s="47"/>
      <c r="AA42" s="46"/>
      <c r="AB42" s="64"/>
      <c r="AC42" s="48"/>
      <c r="AD42" s="46"/>
      <c r="AE42" s="5"/>
      <c r="AF42" s="47"/>
      <c r="AG42" s="50"/>
      <c r="AH42" s="52" t="str">
        <f t="shared" si="2"/>
        <v/>
      </c>
      <c r="AI42" s="39">
        <f>IF(A42="",0,IF(OR(COUNTBLANK(C42)+COUNTBLANK(I42:J42)+COUNTBLANK(M42:R42)+COUNTBLANK(T42)+COUNTBLANK(V42)+COUNTBLANK(Table4[[#This Row],[Deliveries_from_new_facilities]])),"1","0"))</f>
        <v>0</v>
      </c>
      <c r="AJ42" s="37">
        <f t="shared" si="1"/>
        <v>0</v>
      </c>
      <c r="AK42" s="38">
        <f>IF(A42="",0,IF(V42="no",0,IF(OR(COUNTBLANK(Table4[[#This Row],[Net_Nameplate_Capacity_MW]:[Additional_Capacity]])+COUNTBLANK(Table4[[#This Row],[Deliveries_from_existing_factilities]])),"1","0")))</f>
        <v>0</v>
      </c>
      <c r="AL42" s="37">
        <f>IF(OR(A42="",Table4[[#This Row],[GPE_Determination]]="No"),0,IF(AA42="NO",0,IF(OR(COUNTBLANK(Table4[[#This Row],[Implementation_Date]:[Description_of_Activities]])),"1","0")))</f>
        <v>0</v>
      </c>
    </row>
    <row r="43" spans="1:38" s="7" customFormat="1" ht="15.6" x14ac:dyDescent="0.3">
      <c r="A43" s="40"/>
      <c r="B43" s="44"/>
      <c r="C43" s="6"/>
      <c r="D43" s="49" t="str">
        <f>IF(Table4[[#This Row],[Facility_Name]]=0,"",IF(_xlfn.IFNA(INDEX(Source_Lookup[SourceID],MATCH(Table4[[#This Row],[Facility_Name]],Source_Lookup[Facility],0)),"")=0,"",_xlfn.IFNA(INDEX(Source_Lookup[SourceID],MATCH(Table4[[#This Row],[Facility_Name]],Source_Lookup[Facility],0)),"Newly Specified")))</f>
        <v/>
      </c>
      <c r="E43" s="63" t="str">
        <f>IF(_xlfn.IFNA(INDEX(Source_Lookup[EPA_Acid_Rain_Program],MATCH(Table4[[#This Row],[Facility_Name]],Source_Lookup[Facility],0)),"")=0,"",_xlfn.IFNA(INDEX(Source_Lookup[EPA_Acid_Rain_Program],MATCH(Table4[[#This Row],[Facility_Name]],Source_Lookup[Facility],0)),""))</f>
        <v/>
      </c>
      <c r="F43" s="44" t="str">
        <f>IF(_xlfn.IFNA(INDEX(Source_Lookup[EPA_40CFR_Part98],MATCH(Table4[[#This Row],[Facility_Name]],Source_Lookup[Facility],0)),"")=0,"",_xlfn.IFNA(INDEX(Source_Lookup[EPA_40CFR_Part98],MATCH(Table4[[#This Row],[Facility_Name]],Source_Lookup[Facility],0)),""))</f>
        <v/>
      </c>
      <c r="G43" s="44" t="str">
        <f>IF(_xlfn.IFNA(INDEX(Source_Lookup[EIA_ID],MATCH(Table4[[#This Row],[Facility_Name]],Source_Lookup[Facility],0)),"")=0,"",_xlfn.IFNA(INDEX(Source_Lookup[EIA_ID],MATCH(Table4[[#This Row],[Facility_Name]],Source_Lookup[Facility],0)),""))</f>
        <v/>
      </c>
      <c r="H43" s="44"/>
      <c r="I43" s="5" t="str">
        <f>IF(_xlfn.IFNA(INDEX(Source_Lookup[Address],MATCH(Table4[[#This Row],[Facility_Name]],Source_Lookup[Facility],0)),"")=0,"",_xlfn.IFNA(INDEX(Source_Lookup[Address],MATCH(Table4[[#This Row],[Facility_Name]],Source_Lookup[Facility],0)),""))</f>
        <v/>
      </c>
      <c r="J43" s="5" t="str">
        <f>IF(_xlfn.IFNA(INDEX(Source_Lookup[Jurisdiction],MATCH(Table4[[#This Row],[Facility_Name]],Source_Lookup[Facility],0)),"")=0,"",_xlfn.IFNA(INDEX(Source_Lookup[Jurisdiction],MATCH(Table4[[#This Row],[Facility_Name]],Source_Lookup[Facility],0)),""))</f>
        <v/>
      </c>
      <c r="K43" s="63" t="str">
        <f>IF(_xlfn.IFNA(INDEX(Source_Lookup[Latitude],MATCH(Table4[[#This Row],[Facility_Name]],Source_Lookup[Facility],0)),"")=0,"",_xlfn.IFNA(INDEX(Source_Lookup[Latitude],MATCH(Table4[[#This Row],[Facility_Name]],Source_Lookup[Facility],0)),""))</f>
        <v/>
      </c>
      <c r="L43" s="63" t="str">
        <f>IF(_xlfn.IFNA(INDEX(Source_Lookup[Longitude],MATCH(Table4[[#This Row],[Facility_Name]],Source_Lookup[Facility],0)),"")=0,"",_xlfn.IFNA(INDEX(Source_Lookup[Longitude],MATCH(Table4[[#This Row],[Facility_Name]],Source_Lookup[Facility],0)),""))</f>
        <v/>
      </c>
      <c r="M43" s="5"/>
      <c r="N43" s="5"/>
      <c r="O43" s="25"/>
      <c r="P43" s="5"/>
      <c r="Q43" s="65"/>
      <c r="R43" s="8"/>
      <c r="S43" s="64"/>
      <c r="T43" s="6"/>
      <c r="U43" s="47"/>
      <c r="V43" s="8"/>
      <c r="W43" s="47"/>
      <c r="X43" s="47"/>
      <c r="Y43" s="47"/>
      <c r="Z43" s="47"/>
      <c r="AA43" s="46"/>
      <c r="AB43" s="64"/>
      <c r="AC43" s="48"/>
      <c r="AD43" s="46"/>
      <c r="AE43" s="5"/>
      <c r="AF43" s="47"/>
      <c r="AG43" s="50"/>
      <c r="AH43" s="52" t="str">
        <f t="shared" si="2"/>
        <v/>
      </c>
      <c r="AI43" s="39">
        <f>IF(A43="",0,IF(OR(COUNTBLANK(C43)+COUNTBLANK(I43:J43)+COUNTBLANK(M43:R43)+COUNTBLANK(T43)+COUNTBLANK(V43)+COUNTBLANK(Table4[[#This Row],[Deliveries_from_new_facilities]])),"1","0"))</f>
        <v>0</v>
      </c>
      <c r="AJ43" s="37">
        <f t="shared" si="1"/>
        <v>0</v>
      </c>
      <c r="AK43" s="38">
        <f>IF(A43="",0,IF(V43="no",0,IF(OR(COUNTBLANK(Table4[[#This Row],[Net_Nameplate_Capacity_MW]:[Additional_Capacity]])+COUNTBLANK(Table4[[#This Row],[Deliveries_from_existing_factilities]])),"1","0")))</f>
        <v>0</v>
      </c>
      <c r="AL43" s="37">
        <f>IF(OR(A43="",Table4[[#This Row],[GPE_Determination]]="No"),0,IF(AA43="NO",0,IF(OR(COUNTBLANK(Table4[[#This Row],[Implementation_Date]:[Description_of_Activities]])),"1","0")))</f>
        <v>0</v>
      </c>
    </row>
    <row r="44" spans="1:38" s="7" customFormat="1" ht="15.6" x14ac:dyDescent="0.3">
      <c r="A44" s="40"/>
      <c r="B44" s="44"/>
      <c r="C44" s="6"/>
      <c r="D44" s="49" t="str">
        <f>IF(Table4[[#This Row],[Facility_Name]]=0,"",IF(_xlfn.IFNA(INDEX(Source_Lookup[SourceID],MATCH(Table4[[#This Row],[Facility_Name]],Source_Lookup[Facility],0)),"")=0,"",_xlfn.IFNA(INDEX(Source_Lookup[SourceID],MATCH(Table4[[#This Row],[Facility_Name]],Source_Lookup[Facility],0)),"Newly Specified")))</f>
        <v/>
      </c>
      <c r="E44" s="63" t="str">
        <f>IF(_xlfn.IFNA(INDEX(Source_Lookup[EPA_Acid_Rain_Program],MATCH(Table4[[#This Row],[Facility_Name]],Source_Lookup[Facility],0)),"")=0,"",_xlfn.IFNA(INDEX(Source_Lookup[EPA_Acid_Rain_Program],MATCH(Table4[[#This Row],[Facility_Name]],Source_Lookup[Facility],0)),""))</f>
        <v/>
      </c>
      <c r="F44" s="44" t="str">
        <f>IF(_xlfn.IFNA(INDEX(Source_Lookup[EPA_40CFR_Part98],MATCH(Table4[[#This Row],[Facility_Name]],Source_Lookup[Facility],0)),"")=0,"",_xlfn.IFNA(INDEX(Source_Lookup[EPA_40CFR_Part98],MATCH(Table4[[#This Row],[Facility_Name]],Source_Lookup[Facility],0)),""))</f>
        <v/>
      </c>
      <c r="G44" s="44" t="str">
        <f>IF(_xlfn.IFNA(INDEX(Source_Lookup[EIA_ID],MATCH(Table4[[#This Row],[Facility_Name]],Source_Lookup[Facility],0)),"")=0,"",_xlfn.IFNA(INDEX(Source_Lookup[EIA_ID],MATCH(Table4[[#This Row],[Facility_Name]],Source_Lookup[Facility],0)),""))</f>
        <v/>
      </c>
      <c r="H44" s="44"/>
      <c r="I44" s="5" t="str">
        <f>IF(_xlfn.IFNA(INDEX(Source_Lookup[Address],MATCH(Table4[[#This Row],[Facility_Name]],Source_Lookup[Facility],0)),"")=0,"",_xlfn.IFNA(INDEX(Source_Lookup[Address],MATCH(Table4[[#This Row],[Facility_Name]],Source_Lookup[Facility],0)),""))</f>
        <v/>
      </c>
      <c r="J44" s="5" t="str">
        <f>IF(_xlfn.IFNA(INDEX(Source_Lookup[Jurisdiction],MATCH(Table4[[#This Row],[Facility_Name]],Source_Lookup[Facility],0)),"")=0,"",_xlfn.IFNA(INDEX(Source_Lookup[Jurisdiction],MATCH(Table4[[#This Row],[Facility_Name]],Source_Lookup[Facility],0)),""))</f>
        <v/>
      </c>
      <c r="K44" s="63" t="str">
        <f>IF(_xlfn.IFNA(INDEX(Source_Lookup[Latitude],MATCH(Table4[[#This Row],[Facility_Name]],Source_Lookup[Facility],0)),"")=0,"",_xlfn.IFNA(INDEX(Source_Lookup[Latitude],MATCH(Table4[[#This Row],[Facility_Name]],Source_Lookup[Facility],0)),""))</f>
        <v/>
      </c>
      <c r="L44" s="63" t="str">
        <f>IF(_xlfn.IFNA(INDEX(Source_Lookup[Longitude],MATCH(Table4[[#This Row],[Facility_Name]],Source_Lookup[Facility],0)),"")=0,"",_xlfn.IFNA(INDEX(Source_Lookup[Longitude],MATCH(Table4[[#This Row],[Facility_Name]],Source_Lookup[Facility],0)),""))</f>
        <v/>
      </c>
      <c r="M44" s="5"/>
      <c r="N44" s="5"/>
      <c r="O44" s="25"/>
      <c r="P44" s="5"/>
      <c r="Q44" s="65"/>
      <c r="R44" s="8"/>
      <c r="S44" s="64"/>
      <c r="T44" s="6"/>
      <c r="U44" s="47"/>
      <c r="V44" s="8"/>
      <c r="W44" s="47"/>
      <c r="X44" s="47"/>
      <c r="Y44" s="47"/>
      <c r="Z44" s="47"/>
      <c r="AA44" s="46"/>
      <c r="AB44" s="64"/>
      <c r="AC44" s="48"/>
      <c r="AD44" s="46"/>
      <c r="AE44" s="5"/>
      <c r="AF44" s="47"/>
      <c r="AG44" s="50"/>
      <c r="AH44" s="52" t="str">
        <f t="shared" si="2"/>
        <v/>
      </c>
      <c r="AI44" s="39">
        <f>IF(A44="",0,IF(OR(COUNTBLANK(C44)+COUNTBLANK(I44:J44)+COUNTBLANK(M44:R44)+COUNTBLANK(T44)+COUNTBLANK(V44)+COUNTBLANK(Table4[[#This Row],[Deliveries_from_new_facilities]])),"1","0"))</f>
        <v>0</v>
      </c>
      <c r="AJ44" s="37">
        <f t="shared" si="1"/>
        <v>0</v>
      </c>
      <c r="AK44" s="38">
        <f>IF(A44="",0,IF(V44="no",0,IF(OR(COUNTBLANK(Table4[[#This Row],[Net_Nameplate_Capacity_MW]:[Additional_Capacity]])+COUNTBLANK(Table4[[#This Row],[Deliveries_from_existing_factilities]])),"1","0")))</f>
        <v>0</v>
      </c>
      <c r="AL44" s="37">
        <f>IF(OR(A44="",Table4[[#This Row],[GPE_Determination]]="No"),0,IF(AA44="NO",0,IF(OR(COUNTBLANK(Table4[[#This Row],[Implementation_Date]:[Description_of_Activities]])),"1","0")))</f>
        <v>0</v>
      </c>
    </row>
    <row r="45" spans="1:38" s="7" customFormat="1" ht="15.6" x14ac:dyDescent="0.3">
      <c r="A45" s="40"/>
      <c r="B45" s="44"/>
      <c r="C45" s="6"/>
      <c r="D45" s="49" t="str">
        <f>IF(Table4[[#This Row],[Facility_Name]]=0,"",IF(_xlfn.IFNA(INDEX(Source_Lookup[SourceID],MATCH(Table4[[#This Row],[Facility_Name]],Source_Lookup[Facility],0)),"")=0,"",_xlfn.IFNA(INDEX(Source_Lookup[SourceID],MATCH(Table4[[#This Row],[Facility_Name]],Source_Lookup[Facility],0)),"Newly Specified")))</f>
        <v/>
      </c>
      <c r="E45" s="63" t="str">
        <f>IF(_xlfn.IFNA(INDEX(Source_Lookup[EPA_Acid_Rain_Program],MATCH(Table4[[#This Row],[Facility_Name]],Source_Lookup[Facility],0)),"")=0,"",_xlfn.IFNA(INDEX(Source_Lookup[EPA_Acid_Rain_Program],MATCH(Table4[[#This Row],[Facility_Name]],Source_Lookup[Facility],0)),""))</f>
        <v/>
      </c>
      <c r="F45" s="44" t="str">
        <f>IF(_xlfn.IFNA(INDEX(Source_Lookup[EPA_40CFR_Part98],MATCH(Table4[[#This Row],[Facility_Name]],Source_Lookup[Facility],0)),"")=0,"",_xlfn.IFNA(INDEX(Source_Lookup[EPA_40CFR_Part98],MATCH(Table4[[#This Row],[Facility_Name]],Source_Lookup[Facility],0)),""))</f>
        <v/>
      </c>
      <c r="G45" s="44" t="str">
        <f>IF(_xlfn.IFNA(INDEX(Source_Lookup[EIA_ID],MATCH(Table4[[#This Row],[Facility_Name]],Source_Lookup[Facility],0)),"")=0,"",_xlfn.IFNA(INDEX(Source_Lookup[EIA_ID],MATCH(Table4[[#This Row],[Facility_Name]],Source_Lookup[Facility],0)),""))</f>
        <v/>
      </c>
      <c r="H45" s="44"/>
      <c r="I45" s="5" t="str">
        <f>IF(_xlfn.IFNA(INDEX(Source_Lookup[Address],MATCH(Table4[[#This Row],[Facility_Name]],Source_Lookup[Facility],0)),"")=0,"",_xlfn.IFNA(INDEX(Source_Lookup[Address],MATCH(Table4[[#This Row],[Facility_Name]],Source_Lookup[Facility],0)),""))</f>
        <v/>
      </c>
      <c r="J45" s="5" t="str">
        <f>IF(_xlfn.IFNA(INDEX(Source_Lookup[Jurisdiction],MATCH(Table4[[#This Row],[Facility_Name]],Source_Lookup[Facility],0)),"")=0,"",_xlfn.IFNA(INDEX(Source_Lookup[Jurisdiction],MATCH(Table4[[#This Row],[Facility_Name]],Source_Lookup[Facility],0)),""))</f>
        <v/>
      </c>
      <c r="K45" s="63" t="str">
        <f>IF(_xlfn.IFNA(INDEX(Source_Lookup[Latitude],MATCH(Table4[[#This Row],[Facility_Name]],Source_Lookup[Facility],0)),"")=0,"",_xlfn.IFNA(INDEX(Source_Lookup[Latitude],MATCH(Table4[[#This Row],[Facility_Name]],Source_Lookup[Facility],0)),""))</f>
        <v/>
      </c>
      <c r="L45" s="63" t="str">
        <f>IF(_xlfn.IFNA(INDEX(Source_Lookup[Longitude],MATCH(Table4[[#This Row],[Facility_Name]],Source_Lookup[Facility],0)),"")=0,"",_xlfn.IFNA(INDEX(Source_Lookup[Longitude],MATCH(Table4[[#This Row],[Facility_Name]],Source_Lookup[Facility],0)),""))</f>
        <v/>
      </c>
      <c r="M45" s="5"/>
      <c r="N45" s="5"/>
      <c r="O45" s="25"/>
      <c r="P45" s="5"/>
      <c r="Q45" s="65"/>
      <c r="R45" s="8"/>
      <c r="S45" s="64"/>
      <c r="T45" s="6"/>
      <c r="U45" s="47"/>
      <c r="V45" s="8"/>
      <c r="W45" s="47"/>
      <c r="X45" s="47"/>
      <c r="Y45" s="47"/>
      <c r="Z45" s="47"/>
      <c r="AA45" s="46"/>
      <c r="AB45" s="64"/>
      <c r="AC45" s="48"/>
      <c r="AD45" s="46"/>
      <c r="AE45" s="5"/>
      <c r="AF45" s="47"/>
      <c r="AG45" s="50"/>
      <c r="AH45" s="52" t="str">
        <f t="shared" si="2"/>
        <v/>
      </c>
      <c r="AI45" s="39">
        <f>IF(A45="",0,IF(OR(COUNTBLANK(C45)+COUNTBLANK(I45:J45)+COUNTBLANK(M45:R45)+COUNTBLANK(T45)+COUNTBLANK(V45)+COUNTBLANK(Table4[[#This Row],[Deliveries_from_new_facilities]])),"1","0"))</f>
        <v>0</v>
      </c>
      <c r="AJ45" s="37">
        <f t="shared" si="1"/>
        <v>0</v>
      </c>
      <c r="AK45" s="38">
        <f>IF(A45="",0,IF(V45="no",0,IF(OR(COUNTBLANK(Table4[[#This Row],[Net_Nameplate_Capacity_MW]:[Additional_Capacity]])+COUNTBLANK(Table4[[#This Row],[Deliveries_from_existing_factilities]])),"1","0")))</f>
        <v>0</v>
      </c>
      <c r="AL45" s="37">
        <f>IF(OR(A45="",Table4[[#This Row],[GPE_Determination]]="No"),0,IF(AA45="NO",0,IF(OR(COUNTBLANK(Table4[[#This Row],[Implementation_Date]:[Description_of_Activities]])),"1","0")))</f>
        <v>0</v>
      </c>
    </row>
    <row r="46" spans="1:38" s="7" customFormat="1" ht="15.6" x14ac:dyDescent="0.3">
      <c r="A46" s="40"/>
      <c r="B46" s="44"/>
      <c r="C46" s="6"/>
      <c r="D46" s="49" t="str">
        <f>IF(Table4[[#This Row],[Facility_Name]]=0,"",IF(_xlfn.IFNA(INDEX(Source_Lookup[SourceID],MATCH(Table4[[#This Row],[Facility_Name]],Source_Lookup[Facility],0)),"")=0,"",_xlfn.IFNA(INDEX(Source_Lookup[SourceID],MATCH(Table4[[#This Row],[Facility_Name]],Source_Lookup[Facility],0)),"Newly Specified")))</f>
        <v/>
      </c>
      <c r="E46" s="63" t="str">
        <f>IF(_xlfn.IFNA(INDEX(Source_Lookup[EPA_Acid_Rain_Program],MATCH(Table4[[#This Row],[Facility_Name]],Source_Lookup[Facility],0)),"")=0,"",_xlfn.IFNA(INDEX(Source_Lookup[EPA_Acid_Rain_Program],MATCH(Table4[[#This Row],[Facility_Name]],Source_Lookup[Facility],0)),""))</f>
        <v/>
      </c>
      <c r="F46" s="44" t="str">
        <f>IF(_xlfn.IFNA(INDEX(Source_Lookup[EPA_40CFR_Part98],MATCH(Table4[[#This Row],[Facility_Name]],Source_Lookup[Facility],0)),"")=0,"",_xlfn.IFNA(INDEX(Source_Lookup[EPA_40CFR_Part98],MATCH(Table4[[#This Row],[Facility_Name]],Source_Lookup[Facility],0)),""))</f>
        <v/>
      </c>
      <c r="G46" s="44" t="str">
        <f>IF(_xlfn.IFNA(INDEX(Source_Lookup[EIA_ID],MATCH(Table4[[#This Row],[Facility_Name]],Source_Lookup[Facility],0)),"")=0,"",_xlfn.IFNA(INDEX(Source_Lookup[EIA_ID],MATCH(Table4[[#This Row],[Facility_Name]],Source_Lookup[Facility],0)),""))</f>
        <v/>
      </c>
      <c r="H46" s="44"/>
      <c r="I46" s="5" t="str">
        <f>IF(_xlfn.IFNA(INDEX(Source_Lookup[Address],MATCH(Table4[[#This Row],[Facility_Name]],Source_Lookup[Facility],0)),"")=0,"",_xlfn.IFNA(INDEX(Source_Lookup[Address],MATCH(Table4[[#This Row],[Facility_Name]],Source_Lookup[Facility],0)),""))</f>
        <v/>
      </c>
      <c r="J46" s="5" t="str">
        <f>IF(_xlfn.IFNA(INDEX(Source_Lookup[Jurisdiction],MATCH(Table4[[#This Row],[Facility_Name]],Source_Lookup[Facility],0)),"")=0,"",_xlfn.IFNA(INDEX(Source_Lookup[Jurisdiction],MATCH(Table4[[#This Row],[Facility_Name]],Source_Lookup[Facility],0)),""))</f>
        <v/>
      </c>
      <c r="K46" s="63" t="str">
        <f>IF(_xlfn.IFNA(INDEX(Source_Lookup[Latitude],MATCH(Table4[[#This Row],[Facility_Name]],Source_Lookup[Facility],0)),"")=0,"",_xlfn.IFNA(INDEX(Source_Lookup[Latitude],MATCH(Table4[[#This Row],[Facility_Name]],Source_Lookup[Facility],0)),""))</f>
        <v/>
      </c>
      <c r="L46" s="63" t="str">
        <f>IF(_xlfn.IFNA(INDEX(Source_Lookup[Longitude],MATCH(Table4[[#This Row],[Facility_Name]],Source_Lookup[Facility],0)),"")=0,"",_xlfn.IFNA(INDEX(Source_Lookup[Longitude],MATCH(Table4[[#This Row],[Facility_Name]],Source_Lookup[Facility],0)),""))</f>
        <v/>
      </c>
      <c r="M46" s="5"/>
      <c r="N46" s="5"/>
      <c r="O46" s="25"/>
      <c r="P46" s="5"/>
      <c r="Q46" s="65"/>
      <c r="R46" s="8"/>
      <c r="S46" s="64"/>
      <c r="T46" s="6"/>
      <c r="U46" s="47"/>
      <c r="V46" s="8"/>
      <c r="W46" s="47"/>
      <c r="X46" s="47"/>
      <c r="Y46" s="47"/>
      <c r="Z46" s="47"/>
      <c r="AA46" s="46"/>
      <c r="AB46" s="64"/>
      <c r="AC46" s="48"/>
      <c r="AD46" s="46"/>
      <c r="AE46" s="5"/>
      <c r="AF46" s="47"/>
      <c r="AG46" s="50"/>
      <c r="AH46" s="52" t="str">
        <f t="shared" si="2"/>
        <v/>
      </c>
      <c r="AI46" s="39">
        <f>IF(A46="",0,IF(OR(COUNTBLANK(C46)+COUNTBLANK(I46:J46)+COUNTBLANK(M46:R46)+COUNTBLANK(T46)+COUNTBLANK(V46)+COUNTBLANK(Table4[[#This Row],[Deliveries_from_new_facilities]])),"1","0"))</f>
        <v>0</v>
      </c>
      <c r="AJ46" s="37">
        <f t="shared" si="1"/>
        <v>0</v>
      </c>
      <c r="AK46" s="38">
        <f>IF(A46="",0,IF(V46="no",0,IF(OR(COUNTBLANK(Table4[[#This Row],[Net_Nameplate_Capacity_MW]:[Additional_Capacity]])+COUNTBLANK(Table4[[#This Row],[Deliveries_from_existing_factilities]])),"1","0")))</f>
        <v>0</v>
      </c>
      <c r="AL46" s="37">
        <f>IF(OR(A46="",Table4[[#This Row],[GPE_Determination]]="No"),0,IF(AA46="NO",0,IF(OR(COUNTBLANK(Table4[[#This Row],[Implementation_Date]:[Description_of_Activities]])),"1","0")))</f>
        <v>0</v>
      </c>
    </row>
    <row r="47" spans="1:38" s="7" customFormat="1" ht="15.6" x14ac:dyDescent="0.3">
      <c r="A47" s="40"/>
      <c r="B47" s="44"/>
      <c r="C47" s="6"/>
      <c r="D47" s="49" t="str">
        <f>IF(Table4[[#This Row],[Facility_Name]]=0,"",IF(_xlfn.IFNA(INDEX(Source_Lookup[SourceID],MATCH(Table4[[#This Row],[Facility_Name]],Source_Lookup[Facility],0)),"")=0,"",_xlfn.IFNA(INDEX(Source_Lookup[SourceID],MATCH(Table4[[#This Row],[Facility_Name]],Source_Lookup[Facility],0)),"Newly Specified")))</f>
        <v/>
      </c>
      <c r="E47" s="63" t="str">
        <f>IF(_xlfn.IFNA(INDEX(Source_Lookup[EPA_Acid_Rain_Program],MATCH(Table4[[#This Row],[Facility_Name]],Source_Lookup[Facility],0)),"")=0,"",_xlfn.IFNA(INDEX(Source_Lookup[EPA_Acid_Rain_Program],MATCH(Table4[[#This Row],[Facility_Name]],Source_Lookup[Facility],0)),""))</f>
        <v/>
      </c>
      <c r="F47" s="44" t="str">
        <f>IF(_xlfn.IFNA(INDEX(Source_Lookup[EPA_40CFR_Part98],MATCH(Table4[[#This Row],[Facility_Name]],Source_Lookup[Facility],0)),"")=0,"",_xlfn.IFNA(INDEX(Source_Lookup[EPA_40CFR_Part98],MATCH(Table4[[#This Row],[Facility_Name]],Source_Lookup[Facility],0)),""))</f>
        <v/>
      </c>
      <c r="G47" s="44" t="str">
        <f>IF(_xlfn.IFNA(INDEX(Source_Lookup[EIA_ID],MATCH(Table4[[#This Row],[Facility_Name]],Source_Lookup[Facility],0)),"")=0,"",_xlfn.IFNA(INDEX(Source_Lookup[EIA_ID],MATCH(Table4[[#This Row],[Facility_Name]],Source_Lookup[Facility],0)),""))</f>
        <v/>
      </c>
      <c r="H47" s="44"/>
      <c r="I47" s="5" t="str">
        <f>IF(_xlfn.IFNA(INDEX(Source_Lookup[Address],MATCH(Table4[[#This Row],[Facility_Name]],Source_Lookup[Facility],0)),"")=0,"",_xlfn.IFNA(INDEX(Source_Lookup[Address],MATCH(Table4[[#This Row],[Facility_Name]],Source_Lookup[Facility],0)),""))</f>
        <v/>
      </c>
      <c r="J47" s="5" t="str">
        <f>IF(_xlfn.IFNA(INDEX(Source_Lookup[Jurisdiction],MATCH(Table4[[#This Row],[Facility_Name]],Source_Lookup[Facility],0)),"")=0,"",_xlfn.IFNA(INDEX(Source_Lookup[Jurisdiction],MATCH(Table4[[#This Row],[Facility_Name]],Source_Lookup[Facility],0)),""))</f>
        <v/>
      </c>
      <c r="K47" s="63" t="str">
        <f>IF(_xlfn.IFNA(INDEX(Source_Lookup[Latitude],MATCH(Table4[[#This Row],[Facility_Name]],Source_Lookup[Facility],0)),"")=0,"",_xlfn.IFNA(INDEX(Source_Lookup[Latitude],MATCH(Table4[[#This Row],[Facility_Name]],Source_Lookup[Facility],0)),""))</f>
        <v/>
      </c>
      <c r="L47" s="63" t="str">
        <f>IF(_xlfn.IFNA(INDEX(Source_Lookup[Longitude],MATCH(Table4[[#This Row],[Facility_Name]],Source_Lookup[Facility],0)),"")=0,"",_xlfn.IFNA(INDEX(Source_Lookup[Longitude],MATCH(Table4[[#This Row],[Facility_Name]],Source_Lookup[Facility],0)),""))</f>
        <v/>
      </c>
      <c r="M47" s="5"/>
      <c r="N47" s="5"/>
      <c r="O47" s="25"/>
      <c r="P47" s="5"/>
      <c r="Q47" s="65"/>
      <c r="R47" s="8"/>
      <c r="S47" s="64"/>
      <c r="T47" s="6"/>
      <c r="U47" s="47"/>
      <c r="V47" s="8"/>
      <c r="W47" s="47"/>
      <c r="X47" s="47"/>
      <c r="Y47" s="47"/>
      <c r="Z47" s="47"/>
      <c r="AA47" s="46"/>
      <c r="AB47" s="64"/>
      <c r="AC47" s="48"/>
      <c r="AD47" s="46"/>
      <c r="AE47" s="5"/>
      <c r="AF47" s="47"/>
      <c r="AG47" s="50"/>
      <c r="AH47" s="52" t="str">
        <f t="shared" si="2"/>
        <v/>
      </c>
      <c r="AI47" s="39">
        <f>IF(A47="",0,IF(OR(COUNTBLANK(C47)+COUNTBLANK(I47:J47)+COUNTBLANK(M47:R47)+COUNTBLANK(T47)+COUNTBLANK(V47)+COUNTBLANK(Table4[[#This Row],[Deliveries_from_new_facilities]])),"1","0"))</f>
        <v>0</v>
      </c>
      <c r="AJ47" s="37">
        <f t="shared" si="1"/>
        <v>0</v>
      </c>
      <c r="AK47" s="38">
        <f>IF(A47="",0,IF(V47="no",0,IF(OR(COUNTBLANK(Table4[[#This Row],[Net_Nameplate_Capacity_MW]:[Additional_Capacity]])+COUNTBLANK(Table4[[#This Row],[Deliveries_from_existing_factilities]])),"1","0")))</f>
        <v>0</v>
      </c>
      <c r="AL47" s="37">
        <f>IF(OR(A47="",Table4[[#This Row],[GPE_Determination]]="No"),0,IF(AA47="NO",0,IF(OR(COUNTBLANK(Table4[[#This Row],[Implementation_Date]:[Description_of_Activities]])),"1","0")))</f>
        <v>0</v>
      </c>
    </row>
    <row r="48" spans="1:38" s="7" customFormat="1" ht="15.6" x14ac:dyDescent="0.3">
      <c r="A48" s="40"/>
      <c r="B48" s="44"/>
      <c r="C48" s="6"/>
      <c r="D48" s="49" t="str">
        <f>IF(Table4[[#This Row],[Facility_Name]]=0,"",IF(_xlfn.IFNA(INDEX(Source_Lookup[SourceID],MATCH(Table4[[#This Row],[Facility_Name]],Source_Lookup[Facility],0)),"")=0,"",_xlfn.IFNA(INDEX(Source_Lookup[SourceID],MATCH(Table4[[#This Row],[Facility_Name]],Source_Lookup[Facility],0)),"Newly Specified")))</f>
        <v/>
      </c>
      <c r="E48" s="63" t="str">
        <f>IF(_xlfn.IFNA(INDEX(Source_Lookup[EPA_Acid_Rain_Program],MATCH(Table4[[#This Row],[Facility_Name]],Source_Lookup[Facility],0)),"")=0,"",_xlfn.IFNA(INDEX(Source_Lookup[EPA_Acid_Rain_Program],MATCH(Table4[[#This Row],[Facility_Name]],Source_Lookup[Facility],0)),""))</f>
        <v/>
      </c>
      <c r="F48" s="44" t="str">
        <f>IF(_xlfn.IFNA(INDEX(Source_Lookup[EPA_40CFR_Part98],MATCH(Table4[[#This Row],[Facility_Name]],Source_Lookup[Facility],0)),"")=0,"",_xlfn.IFNA(INDEX(Source_Lookup[EPA_40CFR_Part98],MATCH(Table4[[#This Row],[Facility_Name]],Source_Lookup[Facility],0)),""))</f>
        <v/>
      </c>
      <c r="G48" s="44" t="str">
        <f>IF(_xlfn.IFNA(INDEX(Source_Lookup[EIA_ID],MATCH(Table4[[#This Row],[Facility_Name]],Source_Lookup[Facility],0)),"")=0,"",_xlfn.IFNA(INDEX(Source_Lookup[EIA_ID],MATCH(Table4[[#This Row],[Facility_Name]],Source_Lookup[Facility],0)),""))</f>
        <v/>
      </c>
      <c r="H48" s="44"/>
      <c r="I48" s="5" t="str">
        <f>IF(_xlfn.IFNA(INDEX(Source_Lookup[Address],MATCH(Table4[[#This Row],[Facility_Name]],Source_Lookup[Facility],0)),"")=0,"",_xlfn.IFNA(INDEX(Source_Lookup[Address],MATCH(Table4[[#This Row],[Facility_Name]],Source_Lookup[Facility],0)),""))</f>
        <v/>
      </c>
      <c r="J48" s="5" t="str">
        <f>IF(_xlfn.IFNA(INDEX(Source_Lookup[Jurisdiction],MATCH(Table4[[#This Row],[Facility_Name]],Source_Lookup[Facility],0)),"")=0,"",_xlfn.IFNA(INDEX(Source_Lookup[Jurisdiction],MATCH(Table4[[#This Row],[Facility_Name]],Source_Lookup[Facility],0)),""))</f>
        <v/>
      </c>
      <c r="K48" s="63" t="str">
        <f>IF(_xlfn.IFNA(INDEX(Source_Lookup[Latitude],MATCH(Table4[[#This Row],[Facility_Name]],Source_Lookup[Facility],0)),"")=0,"",_xlfn.IFNA(INDEX(Source_Lookup[Latitude],MATCH(Table4[[#This Row],[Facility_Name]],Source_Lookup[Facility],0)),""))</f>
        <v/>
      </c>
      <c r="L48" s="63" t="str">
        <f>IF(_xlfn.IFNA(INDEX(Source_Lookup[Longitude],MATCH(Table4[[#This Row],[Facility_Name]],Source_Lookup[Facility],0)),"")=0,"",_xlfn.IFNA(INDEX(Source_Lookup[Longitude],MATCH(Table4[[#This Row],[Facility_Name]],Source_Lookup[Facility],0)),""))</f>
        <v/>
      </c>
      <c r="M48" s="5"/>
      <c r="N48" s="5"/>
      <c r="O48" s="25"/>
      <c r="P48" s="5"/>
      <c r="Q48" s="65"/>
      <c r="R48" s="8"/>
      <c r="S48" s="64"/>
      <c r="T48" s="6"/>
      <c r="U48" s="47"/>
      <c r="V48" s="8"/>
      <c r="W48" s="47"/>
      <c r="X48" s="47"/>
      <c r="Y48" s="47"/>
      <c r="Z48" s="47"/>
      <c r="AA48" s="46"/>
      <c r="AB48" s="64"/>
      <c r="AC48" s="48"/>
      <c r="AD48" s="46"/>
      <c r="AE48" s="5"/>
      <c r="AF48" s="47"/>
      <c r="AG48" s="50"/>
      <c r="AH48" s="52" t="str">
        <f t="shared" si="2"/>
        <v/>
      </c>
      <c r="AI48" s="39">
        <f>IF(A48="",0,IF(OR(COUNTBLANK(C48)+COUNTBLANK(I48:J48)+COUNTBLANK(M48:R48)+COUNTBLANK(T48)+COUNTBLANK(V48)+COUNTBLANK(Table4[[#This Row],[Deliveries_from_new_facilities]])),"1","0"))</f>
        <v>0</v>
      </c>
      <c r="AJ48" s="37">
        <f t="shared" si="1"/>
        <v>0</v>
      </c>
      <c r="AK48" s="38">
        <f>IF(A48="",0,IF(V48="no",0,IF(OR(COUNTBLANK(Table4[[#This Row],[Net_Nameplate_Capacity_MW]:[Additional_Capacity]])+COUNTBLANK(Table4[[#This Row],[Deliveries_from_existing_factilities]])),"1","0")))</f>
        <v>0</v>
      </c>
      <c r="AL48" s="37">
        <f>IF(OR(A48="",Table4[[#This Row],[GPE_Determination]]="No"),0,IF(AA48="NO",0,IF(OR(COUNTBLANK(Table4[[#This Row],[Implementation_Date]:[Description_of_Activities]])),"1","0")))</f>
        <v>0</v>
      </c>
    </row>
    <row r="49" spans="1:38" s="7" customFormat="1" ht="15.6" x14ac:dyDescent="0.3">
      <c r="A49" s="40"/>
      <c r="B49" s="44"/>
      <c r="C49" s="6"/>
      <c r="D49" s="49" t="str">
        <f>IF(Table4[[#This Row],[Facility_Name]]=0,"",IF(_xlfn.IFNA(INDEX(Source_Lookup[SourceID],MATCH(Table4[[#This Row],[Facility_Name]],Source_Lookup[Facility],0)),"")=0,"",_xlfn.IFNA(INDEX(Source_Lookup[SourceID],MATCH(Table4[[#This Row],[Facility_Name]],Source_Lookup[Facility],0)),"Newly Specified")))</f>
        <v/>
      </c>
      <c r="E49" s="63" t="str">
        <f>IF(_xlfn.IFNA(INDEX(Source_Lookup[EPA_Acid_Rain_Program],MATCH(Table4[[#This Row],[Facility_Name]],Source_Lookup[Facility],0)),"")=0,"",_xlfn.IFNA(INDEX(Source_Lookup[EPA_Acid_Rain_Program],MATCH(Table4[[#This Row],[Facility_Name]],Source_Lookup[Facility],0)),""))</f>
        <v/>
      </c>
      <c r="F49" s="44" t="str">
        <f>IF(_xlfn.IFNA(INDEX(Source_Lookup[EPA_40CFR_Part98],MATCH(Table4[[#This Row],[Facility_Name]],Source_Lookup[Facility],0)),"")=0,"",_xlfn.IFNA(INDEX(Source_Lookup[EPA_40CFR_Part98],MATCH(Table4[[#This Row],[Facility_Name]],Source_Lookup[Facility],0)),""))</f>
        <v/>
      </c>
      <c r="G49" s="44" t="str">
        <f>IF(_xlfn.IFNA(INDEX(Source_Lookup[EIA_ID],MATCH(Table4[[#This Row],[Facility_Name]],Source_Lookup[Facility],0)),"")=0,"",_xlfn.IFNA(INDEX(Source_Lookup[EIA_ID],MATCH(Table4[[#This Row],[Facility_Name]],Source_Lookup[Facility],0)),""))</f>
        <v/>
      </c>
      <c r="H49" s="44"/>
      <c r="I49" s="5" t="str">
        <f>IF(_xlfn.IFNA(INDEX(Source_Lookup[Address],MATCH(Table4[[#This Row],[Facility_Name]],Source_Lookup[Facility],0)),"")=0,"",_xlfn.IFNA(INDEX(Source_Lookup[Address],MATCH(Table4[[#This Row],[Facility_Name]],Source_Lookup[Facility],0)),""))</f>
        <v/>
      </c>
      <c r="J49" s="5" t="str">
        <f>IF(_xlfn.IFNA(INDEX(Source_Lookup[Jurisdiction],MATCH(Table4[[#This Row],[Facility_Name]],Source_Lookup[Facility],0)),"")=0,"",_xlfn.IFNA(INDEX(Source_Lookup[Jurisdiction],MATCH(Table4[[#This Row],[Facility_Name]],Source_Lookup[Facility],0)),""))</f>
        <v/>
      </c>
      <c r="K49" s="63" t="str">
        <f>IF(_xlfn.IFNA(INDEX(Source_Lookup[Latitude],MATCH(Table4[[#This Row],[Facility_Name]],Source_Lookup[Facility],0)),"")=0,"",_xlfn.IFNA(INDEX(Source_Lookup[Latitude],MATCH(Table4[[#This Row],[Facility_Name]],Source_Lookup[Facility],0)),""))</f>
        <v/>
      </c>
      <c r="L49" s="63" t="str">
        <f>IF(_xlfn.IFNA(INDEX(Source_Lookup[Longitude],MATCH(Table4[[#This Row],[Facility_Name]],Source_Lookup[Facility],0)),"")=0,"",_xlfn.IFNA(INDEX(Source_Lookup[Longitude],MATCH(Table4[[#This Row],[Facility_Name]],Source_Lookup[Facility],0)),""))</f>
        <v/>
      </c>
      <c r="M49" s="5"/>
      <c r="N49" s="5"/>
      <c r="O49" s="25"/>
      <c r="P49" s="5"/>
      <c r="Q49" s="65"/>
      <c r="R49" s="8"/>
      <c r="S49" s="64"/>
      <c r="T49" s="6"/>
      <c r="U49" s="47"/>
      <c r="V49" s="8"/>
      <c r="W49" s="47"/>
      <c r="X49" s="47"/>
      <c r="Y49" s="47"/>
      <c r="Z49" s="47"/>
      <c r="AA49" s="46"/>
      <c r="AB49" s="64"/>
      <c r="AC49" s="48"/>
      <c r="AD49" s="46"/>
      <c r="AE49" s="5"/>
      <c r="AF49" s="47"/>
      <c r="AG49" s="50"/>
      <c r="AH49" s="52" t="str">
        <f t="shared" si="2"/>
        <v/>
      </c>
      <c r="AI49" s="39">
        <f>IF(A49="",0,IF(OR(COUNTBLANK(C49)+COUNTBLANK(I49:J49)+COUNTBLANK(M49:R49)+COUNTBLANK(T49)+COUNTBLANK(V49)+COUNTBLANK(Table4[[#This Row],[Deliveries_from_new_facilities]])),"1","0"))</f>
        <v>0</v>
      </c>
      <c r="AJ49" s="37">
        <f t="shared" si="1"/>
        <v>0</v>
      </c>
      <c r="AK49" s="38">
        <f>IF(A49="",0,IF(V49="no",0,IF(OR(COUNTBLANK(Table4[[#This Row],[Net_Nameplate_Capacity_MW]:[Additional_Capacity]])+COUNTBLANK(Table4[[#This Row],[Deliveries_from_existing_factilities]])),"1","0")))</f>
        <v>0</v>
      </c>
      <c r="AL49" s="37">
        <f>IF(OR(A49="",Table4[[#This Row],[GPE_Determination]]="No"),0,IF(AA49="NO",0,IF(OR(COUNTBLANK(Table4[[#This Row],[Implementation_Date]:[Description_of_Activities]])),"1","0")))</f>
        <v>0</v>
      </c>
    </row>
    <row r="50" spans="1:38" s="7" customFormat="1" ht="15.6" x14ac:dyDescent="0.3">
      <c r="A50" s="40"/>
      <c r="B50" s="44"/>
      <c r="C50" s="6"/>
      <c r="D50" s="49" t="str">
        <f>IF(Table4[[#This Row],[Facility_Name]]=0,"",IF(_xlfn.IFNA(INDEX(Source_Lookup[SourceID],MATCH(Table4[[#This Row],[Facility_Name]],Source_Lookup[Facility],0)),"")=0,"",_xlfn.IFNA(INDEX(Source_Lookup[SourceID],MATCH(Table4[[#This Row],[Facility_Name]],Source_Lookup[Facility],0)),"Newly Specified")))</f>
        <v/>
      </c>
      <c r="E50" s="63" t="str">
        <f>IF(_xlfn.IFNA(INDEX(Source_Lookup[EPA_Acid_Rain_Program],MATCH(Table4[[#This Row],[Facility_Name]],Source_Lookup[Facility],0)),"")=0,"",_xlfn.IFNA(INDEX(Source_Lookup[EPA_Acid_Rain_Program],MATCH(Table4[[#This Row],[Facility_Name]],Source_Lookup[Facility],0)),""))</f>
        <v/>
      </c>
      <c r="F50" s="44" t="str">
        <f>IF(_xlfn.IFNA(INDEX(Source_Lookup[EPA_40CFR_Part98],MATCH(Table4[[#This Row],[Facility_Name]],Source_Lookup[Facility],0)),"")=0,"",_xlfn.IFNA(INDEX(Source_Lookup[EPA_40CFR_Part98],MATCH(Table4[[#This Row],[Facility_Name]],Source_Lookup[Facility],0)),""))</f>
        <v/>
      </c>
      <c r="G50" s="44" t="str">
        <f>IF(_xlfn.IFNA(INDEX(Source_Lookup[EIA_ID],MATCH(Table4[[#This Row],[Facility_Name]],Source_Lookup[Facility],0)),"")=0,"",_xlfn.IFNA(INDEX(Source_Lookup[EIA_ID],MATCH(Table4[[#This Row],[Facility_Name]],Source_Lookup[Facility],0)),""))</f>
        <v/>
      </c>
      <c r="H50" s="44"/>
      <c r="I50" s="5" t="str">
        <f>IF(_xlfn.IFNA(INDEX(Source_Lookup[Address],MATCH(Table4[[#This Row],[Facility_Name]],Source_Lookup[Facility],0)),"")=0,"",_xlfn.IFNA(INDEX(Source_Lookup[Address],MATCH(Table4[[#This Row],[Facility_Name]],Source_Lookup[Facility],0)),""))</f>
        <v/>
      </c>
      <c r="J50" s="5" t="str">
        <f>IF(_xlfn.IFNA(INDEX(Source_Lookup[Jurisdiction],MATCH(Table4[[#This Row],[Facility_Name]],Source_Lookup[Facility],0)),"")=0,"",_xlfn.IFNA(INDEX(Source_Lookup[Jurisdiction],MATCH(Table4[[#This Row],[Facility_Name]],Source_Lookup[Facility],0)),""))</f>
        <v/>
      </c>
      <c r="K50" s="63" t="str">
        <f>IF(_xlfn.IFNA(INDEX(Source_Lookup[Latitude],MATCH(Table4[[#This Row],[Facility_Name]],Source_Lookup[Facility],0)),"")=0,"",_xlfn.IFNA(INDEX(Source_Lookup[Latitude],MATCH(Table4[[#This Row],[Facility_Name]],Source_Lookup[Facility],0)),""))</f>
        <v/>
      </c>
      <c r="L50" s="63" t="str">
        <f>IF(_xlfn.IFNA(INDEX(Source_Lookup[Longitude],MATCH(Table4[[#This Row],[Facility_Name]],Source_Lookup[Facility],0)),"")=0,"",_xlfn.IFNA(INDEX(Source_Lookup[Longitude],MATCH(Table4[[#This Row],[Facility_Name]],Source_Lookup[Facility],0)),""))</f>
        <v/>
      </c>
      <c r="M50" s="5"/>
      <c r="N50" s="5"/>
      <c r="O50" s="25"/>
      <c r="P50" s="5"/>
      <c r="Q50" s="65"/>
      <c r="R50" s="8"/>
      <c r="S50" s="64"/>
      <c r="T50" s="6"/>
      <c r="U50" s="47"/>
      <c r="V50" s="8"/>
      <c r="W50" s="47"/>
      <c r="X50" s="47"/>
      <c r="Y50" s="47"/>
      <c r="Z50" s="47"/>
      <c r="AA50" s="46"/>
      <c r="AB50" s="64"/>
      <c r="AC50" s="48"/>
      <c r="AD50" s="46"/>
      <c r="AE50" s="5"/>
      <c r="AF50" s="47"/>
      <c r="AG50" s="50"/>
      <c r="AH50" s="52" t="str">
        <f t="shared" si="2"/>
        <v/>
      </c>
      <c r="AI50" s="39">
        <f>IF(A50="",0,IF(OR(COUNTBLANK(C50)+COUNTBLANK(I50:J50)+COUNTBLANK(M50:R50)+COUNTBLANK(T50)+COUNTBLANK(V50)+COUNTBLANK(Table4[[#This Row],[Deliveries_from_new_facilities]])),"1","0"))</f>
        <v>0</v>
      </c>
      <c r="AJ50" s="37">
        <f t="shared" si="1"/>
        <v>0</v>
      </c>
      <c r="AK50" s="38">
        <f>IF(A50="",0,IF(V50="no",0,IF(OR(COUNTBLANK(Table4[[#This Row],[Net_Nameplate_Capacity_MW]:[Additional_Capacity]])+COUNTBLANK(Table4[[#This Row],[Deliveries_from_existing_factilities]])),"1","0")))</f>
        <v>0</v>
      </c>
      <c r="AL50" s="37">
        <f>IF(OR(A50="",Table4[[#This Row],[GPE_Determination]]="No"),0,IF(AA50="NO",0,IF(OR(COUNTBLANK(Table4[[#This Row],[Implementation_Date]:[Description_of_Activities]])),"1","0")))</f>
        <v>0</v>
      </c>
    </row>
    <row r="51" spans="1:38" s="7" customFormat="1" ht="15.6" x14ac:dyDescent="0.3">
      <c r="A51" s="40"/>
      <c r="B51" s="44"/>
      <c r="C51" s="6"/>
      <c r="D51" s="49" t="str">
        <f>IF(Table4[[#This Row],[Facility_Name]]=0,"",IF(_xlfn.IFNA(INDEX(Source_Lookup[SourceID],MATCH(Table4[[#This Row],[Facility_Name]],Source_Lookup[Facility],0)),"")=0,"",_xlfn.IFNA(INDEX(Source_Lookup[SourceID],MATCH(Table4[[#This Row],[Facility_Name]],Source_Lookup[Facility],0)),"Newly Specified")))</f>
        <v/>
      </c>
      <c r="E51" s="63" t="str">
        <f>IF(_xlfn.IFNA(INDEX(Source_Lookup[EPA_Acid_Rain_Program],MATCH(Table4[[#This Row],[Facility_Name]],Source_Lookup[Facility],0)),"")=0,"",_xlfn.IFNA(INDEX(Source_Lookup[EPA_Acid_Rain_Program],MATCH(Table4[[#This Row],[Facility_Name]],Source_Lookup[Facility],0)),""))</f>
        <v/>
      </c>
      <c r="F51" s="44" t="str">
        <f>IF(_xlfn.IFNA(INDEX(Source_Lookup[EPA_40CFR_Part98],MATCH(Table4[[#This Row],[Facility_Name]],Source_Lookup[Facility],0)),"")=0,"",_xlfn.IFNA(INDEX(Source_Lookup[EPA_40CFR_Part98],MATCH(Table4[[#This Row],[Facility_Name]],Source_Lookup[Facility],0)),""))</f>
        <v/>
      </c>
      <c r="G51" s="44" t="str">
        <f>IF(_xlfn.IFNA(INDEX(Source_Lookup[EIA_ID],MATCH(Table4[[#This Row],[Facility_Name]],Source_Lookup[Facility],0)),"")=0,"",_xlfn.IFNA(INDEX(Source_Lookup[EIA_ID],MATCH(Table4[[#This Row],[Facility_Name]],Source_Lookup[Facility],0)),""))</f>
        <v/>
      </c>
      <c r="H51" s="44"/>
      <c r="I51" s="5" t="str">
        <f>IF(_xlfn.IFNA(INDEX(Source_Lookup[Address],MATCH(Table4[[#This Row],[Facility_Name]],Source_Lookup[Facility],0)),"")=0,"",_xlfn.IFNA(INDEX(Source_Lookup[Address],MATCH(Table4[[#This Row],[Facility_Name]],Source_Lookup[Facility],0)),""))</f>
        <v/>
      </c>
      <c r="J51" s="5" t="str">
        <f>IF(_xlfn.IFNA(INDEX(Source_Lookup[Jurisdiction],MATCH(Table4[[#This Row],[Facility_Name]],Source_Lookup[Facility],0)),"")=0,"",_xlfn.IFNA(INDEX(Source_Lookup[Jurisdiction],MATCH(Table4[[#This Row],[Facility_Name]],Source_Lookup[Facility],0)),""))</f>
        <v/>
      </c>
      <c r="K51" s="63" t="str">
        <f>IF(_xlfn.IFNA(INDEX(Source_Lookup[Latitude],MATCH(Table4[[#This Row],[Facility_Name]],Source_Lookup[Facility],0)),"")=0,"",_xlfn.IFNA(INDEX(Source_Lookup[Latitude],MATCH(Table4[[#This Row],[Facility_Name]],Source_Lookup[Facility],0)),""))</f>
        <v/>
      </c>
      <c r="L51" s="63" t="str">
        <f>IF(_xlfn.IFNA(INDEX(Source_Lookup[Longitude],MATCH(Table4[[#This Row],[Facility_Name]],Source_Lookup[Facility],0)),"")=0,"",_xlfn.IFNA(INDEX(Source_Lookup[Longitude],MATCH(Table4[[#This Row],[Facility_Name]],Source_Lookup[Facility],0)),""))</f>
        <v/>
      </c>
      <c r="M51" s="5"/>
      <c r="N51" s="5"/>
      <c r="O51" s="25"/>
      <c r="P51" s="5"/>
      <c r="Q51" s="65"/>
      <c r="R51" s="8"/>
      <c r="S51" s="64"/>
      <c r="T51" s="6"/>
      <c r="U51" s="47"/>
      <c r="V51" s="8"/>
      <c r="W51" s="47"/>
      <c r="X51" s="47"/>
      <c r="Y51" s="47"/>
      <c r="Z51" s="47"/>
      <c r="AA51" s="46"/>
      <c r="AB51" s="64"/>
      <c r="AC51" s="48"/>
      <c r="AD51" s="46"/>
      <c r="AE51" s="5"/>
      <c r="AF51" s="47"/>
      <c r="AG51" s="50"/>
      <c r="AH51" s="52" t="str">
        <f t="shared" si="2"/>
        <v/>
      </c>
      <c r="AI51" s="39">
        <f>IF(A51="",0,IF(OR(COUNTBLANK(C51)+COUNTBLANK(I51:J51)+COUNTBLANK(M51:R51)+COUNTBLANK(T51)+COUNTBLANK(V51)+COUNTBLANK(Table4[[#This Row],[Deliveries_from_new_facilities]])),"1","0"))</f>
        <v>0</v>
      </c>
      <c r="AJ51" s="37">
        <f t="shared" si="1"/>
        <v>0</v>
      </c>
      <c r="AK51" s="38">
        <f>IF(A51="",0,IF(V51="no",0,IF(OR(COUNTBLANK(Table4[[#This Row],[Net_Nameplate_Capacity_MW]:[Additional_Capacity]])+COUNTBLANK(Table4[[#This Row],[Deliveries_from_existing_factilities]])),"1","0")))</f>
        <v>0</v>
      </c>
      <c r="AL51" s="37">
        <f>IF(OR(A51="",Table4[[#This Row],[GPE_Determination]]="No"),0,IF(AA51="NO",0,IF(OR(COUNTBLANK(Table4[[#This Row],[Implementation_Date]:[Description_of_Activities]])),"1","0")))</f>
        <v>0</v>
      </c>
    </row>
    <row r="52" spans="1:38" s="7" customFormat="1" ht="15.6" x14ac:dyDescent="0.3">
      <c r="A52" s="40"/>
      <c r="B52" s="44"/>
      <c r="C52" s="6"/>
      <c r="D52" s="49" t="str">
        <f>IF(Table4[[#This Row],[Facility_Name]]=0,"",IF(_xlfn.IFNA(INDEX(Source_Lookup[SourceID],MATCH(Table4[[#This Row],[Facility_Name]],Source_Lookup[Facility],0)),"")=0,"",_xlfn.IFNA(INDEX(Source_Lookup[SourceID],MATCH(Table4[[#This Row],[Facility_Name]],Source_Lookup[Facility],0)),"Newly Specified")))</f>
        <v/>
      </c>
      <c r="E52" s="63" t="str">
        <f>IF(_xlfn.IFNA(INDEX(Source_Lookup[EPA_Acid_Rain_Program],MATCH(Table4[[#This Row],[Facility_Name]],Source_Lookup[Facility],0)),"")=0,"",_xlfn.IFNA(INDEX(Source_Lookup[EPA_Acid_Rain_Program],MATCH(Table4[[#This Row],[Facility_Name]],Source_Lookup[Facility],0)),""))</f>
        <v/>
      </c>
      <c r="F52" s="44" t="str">
        <f>IF(_xlfn.IFNA(INDEX(Source_Lookup[EPA_40CFR_Part98],MATCH(Table4[[#This Row],[Facility_Name]],Source_Lookup[Facility],0)),"")=0,"",_xlfn.IFNA(INDEX(Source_Lookup[EPA_40CFR_Part98],MATCH(Table4[[#This Row],[Facility_Name]],Source_Lookup[Facility],0)),""))</f>
        <v/>
      </c>
      <c r="G52" s="44" t="str">
        <f>IF(_xlfn.IFNA(INDEX(Source_Lookup[EIA_ID],MATCH(Table4[[#This Row],[Facility_Name]],Source_Lookup[Facility],0)),"")=0,"",_xlfn.IFNA(INDEX(Source_Lookup[EIA_ID],MATCH(Table4[[#This Row],[Facility_Name]],Source_Lookup[Facility],0)),""))</f>
        <v/>
      </c>
      <c r="H52" s="44"/>
      <c r="I52" s="5" t="str">
        <f>IF(_xlfn.IFNA(INDEX(Source_Lookup[Address],MATCH(Table4[[#This Row],[Facility_Name]],Source_Lookup[Facility],0)),"")=0,"",_xlfn.IFNA(INDEX(Source_Lookup[Address],MATCH(Table4[[#This Row],[Facility_Name]],Source_Lookup[Facility],0)),""))</f>
        <v/>
      </c>
      <c r="J52" s="5" t="str">
        <f>IF(_xlfn.IFNA(INDEX(Source_Lookup[Jurisdiction],MATCH(Table4[[#This Row],[Facility_Name]],Source_Lookup[Facility],0)),"")=0,"",_xlfn.IFNA(INDEX(Source_Lookup[Jurisdiction],MATCH(Table4[[#This Row],[Facility_Name]],Source_Lookup[Facility],0)),""))</f>
        <v/>
      </c>
      <c r="K52" s="63" t="str">
        <f>IF(_xlfn.IFNA(INDEX(Source_Lookup[Latitude],MATCH(Table4[[#This Row],[Facility_Name]],Source_Lookup[Facility],0)),"")=0,"",_xlfn.IFNA(INDEX(Source_Lookup[Latitude],MATCH(Table4[[#This Row],[Facility_Name]],Source_Lookup[Facility],0)),""))</f>
        <v/>
      </c>
      <c r="L52" s="63" t="str">
        <f>IF(_xlfn.IFNA(INDEX(Source_Lookup[Longitude],MATCH(Table4[[#This Row],[Facility_Name]],Source_Lookup[Facility],0)),"")=0,"",_xlfn.IFNA(INDEX(Source_Lookup[Longitude],MATCH(Table4[[#This Row],[Facility_Name]],Source_Lookup[Facility],0)),""))</f>
        <v/>
      </c>
      <c r="M52" s="5"/>
      <c r="N52" s="5"/>
      <c r="O52" s="25"/>
      <c r="P52" s="5"/>
      <c r="Q52" s="65"/>
      <c r="R52" s="8"/>
      <c r="S52" s="64"/>
      <c r="T52" s="6"/>
      <c r="U52" s="47"/>
      <c r="V52" s="8"/>
      <c r="W52" s="47"/>
      <c r="X52" s="47"/>
      <c r="Y52" s="47"/>
      <c r="Z52" s="47"/>
      <c r="AA52" s="46"/>
      <c r="AB52" s="64"/>
      <c r="AC52" s="48"/>
      <c r="AD52" s="46"/>
      <c r="AE52" s="5"/>
      <c r="AF52" s="47"/>
      <c r="AG52" s="50"/>
      <c r="AH52" s="52" t="str">
        <f t="shared" si="2"/>
        <v/>
      </c>
      <c r="AI52" s="39">
        <f>IF(A52="",0,IF(OR(COUNTBLANK(C52)+COUNTBLANK(I52:J52)+COUNTBLANK(M52:R52)+COUNTBLANK(T52)+COUNTBLANK(V52)+COUNTBLANK(Table4[[#This Row],[Deliveries_from_new_facilities]])),"1","0"))</f>
        <v>0</v>
      </c>
      <c r="AJ52" s="37">
        <f t="shared" si="1"/>
        <v>0</v>
      </c>
      <c r="AK52" s="38">
        <f>IF(A52="",0,IF(V52="no",0,IF(OR(COUNTBLANK(Table4[[#This Row],[Net_Nameplate_Capacity_MW]:[Additional_Capacity]])+COUNTBLANK(Table4[[#This Row],[Deliveries_from_existing_factilities]])),"1","0")))</f>
        <v>0</v>
      </c>
      <c r="AL52" s="37">
        <f>IF(OR(A52="",Table4[[#This Row],[GPE_Determination]]="No"),0,IF(AA52="NO",0,IF(OR(COUNTBLANK(Table4[[#This Row],[Implementation_Date]:[Description_of_Activities]])),"1","0")))</f>
        <v>0</v>
      </c>
    </row>
    <row r="53" spans="1:38" s="7" customFormat="1" ht="15.6" x14ac:dyDescent="0.3">
      <c r="A53" s="40"/>
      <c r="B53" s="44"/>
      <c r="C53" s="6"/>
      <c r="D53" s="49" t="str">
        <f>IF(Table4[[#This Row],[Facility_Name]]=0,"",IF(_xlfn.IFNA(INDEX(Source_Lookup[SourceID],MATCH(Table4[[#This Row],[Facility_Name]],Source_Lookup[Facility],0)),"")=0,"",_xlfn.IFNA(INDEX(Source_Lookup[SourceID],MATCH(Table4[[#This Row],[Facility_Name]],Source_Lookup[Facility],0)),"Newly Specified")))</f>
        <v/>
      </c>
      <c r="E53" s="63" t="str">
        <f>IF(_xlfn.IFNA(INDEX(Source_Lookup[EPA_Acid_Rain_Program],MATCH(Table4[[#This Row],[Facility_Name]],Source_Lookup[Facility],0)),"")=0,"",_xlfn.IFNA(INDEX(Source_Lookup[EPA_Acid_Rain_Program],MATCH(Table4[[#This Row],[Facility_Name]],Source_Lookup[Facility],0)),""))</f>
        <v/>
      </c>
      <c r="F53" s="44" t="str">
        <f>IF(_xlfn.IFNA(INDEX(Source_Lookup[EPA_40CFR_Part98],MATCH(Table4[[#This Row],[Facility_Name]],Source_Lookup[Facility],0)),"")=0,"",_xlfn.IFNA(INDEX(Source_Lookup[EPA_40CFR_Part98],MATCH(Table4[[#This Row],[Facility_Name]],Source_Lookup[Facility],0)),""))</f>
        <v/>
      </c>
      <c r="G53" s="44" t="str">
        <f>IF(_xlfn.IFNA(INDEX(Source_Lookup[EIA_ID],MATCH(Table4[[#This Row],[Facility_Name]],Source_Lookup[Facility],0)),"")=0,"",_xlfn.IFNA(INDEX(Source_Lookup[EIA_ID],MATCH(Table4[[#This Row],[Facility_Name]],Source_Lookup[Facility],0)),""))</f>
        <v/>
      </c>
      <c r="H53" s="44"/>
      <c r="I53" s="5" t="str">
        <f>IF(_xlfn.IFNA(INDEX(Source_Lookup[Address],MATCH(Table4[[#This Row],[Facility_Name]],Source_Lookup[Facility],0)),"")=0,"",_xlfn.IFNA(INDEX(Source_Lookup[Address],MATCH(Table4[[#This Row],[Facility_Name]],Source_Lookup[Facility],0)),""))</f>
        <v/>
      </c>
      <c r="J53" s="5" t="str">
        <f>IF(_xlfn.IFNA(INDEX(Source_Lookup[Jurisdiction],MATCH(Table4[[#This Row],[Facility_Name]],Source_Lookup[Facility],0)),"")=0,"",_xlfn.IFNA(INDEX(Source_Lookup[Jurisdiction],MATCH(Table4[[#This Row],[Facility_Name]],Source_Lookup[Facility],0)),""))</f>
        <v/>
      </c>
      <c r="K53" s="63" t="str">
        <f>IF(_xlfn.IFNA(INDEX(Source_Lookup[Latitude],MATCH(Table4[[#This Row],[Facility_Name]],Source_Lookup[Facility],0)),"")=0,"",_xlfn.IFNA(INDEX(Source_Lookup[Latitude],MATCH(Table4[[#This Row],[Facility_Name]],Source_Lookup[Facility],0)),""))</f>
        <v/>
      </c>
      <c r="L53" s="63" t="str">
        <f>IF(_xlfn.IFNA(INDEX(Source_Lookup[Longitude],MATCH(Table4[[#This Row],[Facility_Name]],Source_Lookup[Facility],0)),"")=0,"",_xlfn.IFNA(INDEX(Source_Lookup[Longitude],MATCH(Table4[[#This Row],[Facility_Name]],Source_Lookup[Facility],0)),""))</f>
        <v/>
      </c>
      <c r="M53" s="5"/>
      <c r="N53" s="5"/>
      <c r="O53" s="25"/>
      <c r="P53" s="5"/>
      <c r="Q53" s="65"/>
      <c r="R53" s="8"/>
      <c r="S53" s="64"/>
      <c r="T53" s="6"/>
      <c r="U53" s="47"/>
      <c r="V53" s="8"/>
      <c r="W53" s="47"/>
      <c r="X53" s="47"/>
      <c r="Y53" s="47"/>
      <c r="Z53" s="47"/>
      <c r="AA53" s="46"/>
      <c r="AB53" s="64"/>
      <c r="AC53" s="48"/>
      <c r="AD53" s="46"/>
      <c r="AE53" s="5"/>
      <c r="AF53" s="47"/>
      <c r="AG53" s="50"/>
      <c r="AH53" s="52" t="str">
        <f t="shared" si="2"/>
        <v/>
      </c>
      <c r="AI53" s="39">
        <f>IF(A53="",0,IF(OR(COUNTBLANK(C53)+COUNTBLANK(I53:J53)+COUNTBLANK(M53:R53)+COUNTBLANK(T53)+COUNTBLANK(V53)+COUNTBLANK(Table4[[#This Row],[Deliveries_from_new_facilities]])),"1","0"))</f>
        <v>0</v>
      </c>
      <c r="AJ53" s="37">
        <f t="shared" si="1"/>
        <v>0</v>
      </c>
      <c r="AK53" s="38">
        <f>IF(A53="",0,IF(V53="no",0,IF(OR(COUNTBLANK(Table4[[#This Row],[Net_Nameplate_Capacity_MW]:[Additional_Capacity]])+COUNTBLANK(Table4[[#This Row],[Deliveries_from_existing_factilities]])),"1","0")))</f>
        <v>0</v>
      </c>
      <c r="AL53" s="37">
        <f>IF(OR(A53="",Table4[[#This Row],[GPE_Determination]]="No"),0,IF(AA53="NO",0,IF(OR(COUNTBLANK(Table4[[#This Row],[Implementation_Date]:[Description_of_Activities]])),"1","0")))</f>
        <v>0</v>
      </c>
    </row>
    <row r="54" spans="1:38" s="7" customFormat="1" ht="15.6" x14ac:dyDescent="0.3">
      <c r="A54" s="40"/>
      <c r="B54" s="44"/>
      <c r="C54" s="6"/>
      <c r="D54" s="49" t="str">
        <f>IF(Table4[[#This Row],[Facility_Name]]=0,"",IF(_xlfn.IFNA(INDEX(Source_Lookup[SourceID],MATCH(Table4[[#This Row],[Facility_Name]],Source_Lookup[Facility],0)),"")=0,"",_xlfn.IFNA(INDEX(Source_Lookup[SourceID],MATCH(Table4[[#This Row],[Facility_Name]],Source_Lookup[Facility],0)),"Newly Specified")))</f>
        <v/>
      </c>
      <c r="E54" s="63" t="str">
        <f>IF(_xlfn.IFNA(INDEX(Source_Lookup[EPA_Acid_Rain_Program],MATCH(Table4[[#This Row],[Facility_Name]],Source_Lookup[Facility],0)),"")=0,"",_xlfn.IFNA(INDEX(Source_Lookup[EPA_Acid_Rain_Program],MATCH(Table4[[#This Row],[Facility_Name]],Source_Lookup[Facility],0)),""))</f>
        <v/>
      </c>
      <c r="F54" s="44" t="str">
        <f>IF(_xlfn.IFNA(INDEX(Source_Lookup[EPA_40CFR_Part98],MATCH(Table4[[#This Row],[Facility_Name]],Source_Lookup[Facility],0)),"")=0,"",_xlfn.IFNA(INDEX(Source_Lookup[EPA_40CFR_Part98],MATCH(Table4[[#This Row],[Facility_Name]],Source_Lookup[Facility],0)),""))</f>
        <v/>
      </c>
      <c r="G54" s="44" t="str">
        <f>IF(_xlfn.IFNA(INDEX(Source_Lookup[EIA_ID],MATCH(Table4[[#This Row],[Facility_Name]],Source_Lookup[Facility],0)),"")=0,"",_xlfn.IFNA(INDEX(Source_Lookup[EIA_ID],MATCH(Table4[[#This Row],[Facility_Name]],Source_Lookup[Facility],0)),""))</f>
        <v/>
      </c>
      <c r="H54" s="44"/>
      <c r="I54" s="5" t="str">
        <f>IF(_xlfn.IFNA(INDEX(Source_Lookup[Address],MATCH(Table4[[#This Row],[Facility_Name]],Source_Lookup[Facility],0)),"")=0,"",_xlfn.IFNA(INDEX(Source_Lookup[Address],MATCH(Table4[[#This Row],[Facility_Name]],Source_Lookup[Facility],0)),""))</f>
        <v/>
      </c>
      <c r="J54" s="5" t="str">
        <f>IF(_xlfn.IFNA(INDEX(Source_Lookup[Jurisdiction],MATCH(Table4[[#This Row],[Facility_Name]],Source_Lookup[Facility],0)),"")=0,"",_xlfn.IFNA(INDEX(Source_Lookup[Jurisdiction],MATCH(Table4[[#This Row],[Facility_Name]],Source_Lookup[Facility],0)),""))</f>
        <v/>
      </c>
      <c r="K54" s="63" t="str">
        <f>IF(_xlfn.IFNA(INDEX(Source_Lookup[Latitude],MATCH(Table4[[#This Row],[Facility_Name]],Source_Lookup[Facility],0)),"")=0,"",_xlfn.IFNA(INDEX(Source_Lookup[Latitude],MATCH(Table4[[#This Row],[Facility_Name]],Source_Lookup[Facility],0)),""))</f>
        <v/>
      </c>
      <c r="L54" s="63" t="str">
        <f>IF(_xlfn.IFNA(INDEX(Source_Lookup[Longitude],MATCH(Table4[[#This Row],[Facility_Name]],Source_Lookup[Facility],0)),"")=0,"",_xlfn.IFNA(INDEX(Source_Lookup[Longitude],MATCH(Table4[[#This Row],[Facility_Name]],Source_Lookup[Facility],0)),""))</f>
        <v/>
      </c>
      <c r="M54" s="5"/>
      <c r="N54" s="5"/>
      <c r="O54" s="25"/>
      <c r="P54" s="5"/>
      <c r="Q54" s="65"/>
      <c r="R54" s="8"/>
      <c r="S54" s="64"/>
      <c r="T54" s="6"/>
      <c r="U54" s="47"/>
      <c r="V54" s="8"/>
      <c r="W54" s="47"/>
      <c r="X54" s="47"/>
      <c r="Y54" s="47"/>
      <c r="Z54" s="47"/>
      <c r="AA54" s="46"/>
      <c r="AB54" s="64"/>
      <c r="AC54" s="48"/>
      <c r="AD54" s="46"/>
      <c r="AE54" s="5"/>
      <c r="AF54" s="47"/>
      <c r="AG54" s="50"/>
      <c r="AH54" s="52" t="str">
        <f t="shared" si="2"/>
        <v/>
      </c>
      <c r="AI54" s="39">
        <f>IF(A54="",0,IF(OR(COUNTBLANK(C54)+COUNTBLANK(I54:J54)+COUNTBLANK(M54:R54)+COUNTBLANK(T54)+COUNTBLANK(V54)+COUNTBLANK(Table4[[#This Row],[Deliveries_from_new_facilities]])),"1","0"))</f>
        <v>0</v>
      </c>
      <c r="AJ54" s="37">
        <f t="shared" si="1"/>
        <v>0</v>
      </c>
      <c r="AK54" s="38">
        <f>IF(A54="",0,IF(V54="no",0,IF(OR(COUNTBLANK(Table4[[#This Row],[Net_Nameplate_Capacity_MW]:[Additional_Capacity]])+COUNTBLANK(Table4[[#This Row],[Deliveries_from_existing_factilities]])),"1","0")))</f>
        <v>0</v>
      </c>
      <c r="AL54" s="37">
        <f>IF(OR(A54="",Table4[[#This Row],[GPE_Determination]]="No"),0,IF(AA54="NO",0,IF(OR(COUNTBLANK(Table4[[#This Row],[Implementation_Date]:[Description_of_Activities]])),"1","0")))</f>
        <v>0</v>
      </c>
    </row>
    <row r="55" spans="1:38" s="7" customFormat="1" ht="15.6" x14ac:dyDescent="0.3">
      <c r="A55" s="40"/>
      <c r="B55" s="44"/>
      <c r="C55" s="6"/>
      <c r="D55" s="49" t="str">
        <f>IF(Table4[[#This Row],[Facility_Name]]=0,"",IF(_xlfn.IFNA(INDEX(Source_Lookup[SourceID],MATCH(Table4[[#This Row],[Facility_Name]],Source_Lookup[Facility],0)),"")=0,"",_xlfn.IFNA(INDEX(Source_Lookup[SourceID],MATCH(Table4[[#This Row],[Facility_Name]],Source_Lookup[Facility],0)),"Newly Specified")))</f>
        <v/>
      </c>
      <c r="E55" s="63" t="str">
        <f>IF(_xlfn.IFNA(INDEX(Source_Lookup[EPA_Acid_Rain_Program],MATCH(Table4[[#This Row],[Facility_Name]],Source_Lookup[Facility],0)),"")=0,"",_xlfn.IFNA(INDEX(Source_Lookup[EPA_Acid_Rain_Program],MATCH(Table4[[#This Row],[Facility_Name]],Source_Lookup[Facility],0)),""))</f>
        <v/>
      </c>
      <c r="F55" s="44" t="str">
        <f>IF(_xlfn.IFNA(INDEX(Source_Lookup[EPA_40CFR_Part98],MATCH(Table4[[#This Row],[Facility_Name]],Source_Lookup[Facility],0)),"")=0,"",_xlfn.IFNA(INDEX(Source_Lookup[EPA_40CFR_Part98],MATCH(Table4[[#This Row],[Facility_Name]],Source_Lookup[Facility],0)),""))</f>
        <v/>
      </c>
      <c r="G55" s="44" t="str">
        <f>IF(_xlfn.IFNA(INDEX(Source_Lookup[EIA_ID],MATCH(Table4[[#This Row],[Facility_Name]],Source_Lookup[Facility],0)),"")=0,"",_xlfn.IFNA(INDEX(Source_Lookup[EIA_ID],MATCH(Table4[[#This Row],[Facility_Name]],Source_Lookup[Facility],0)),""))</f>
        <v/>
      </c>
      <c r="H55" s="44"/>
      <c r="I55" s="5" t="str">
        <f>IF(_xlfn.IFNA(INDEX(Source_Lookup[Address],MATCH(Table4[[#This Row],[Facility_Name]],Source_Lookup[Facility],0)),"")=0,"",_xlfn.IFNA(INDEX(Source_Lookup[Address],MATCH(Table4[[#This Row],[Facility_Name]],Source_Lookup[Facility],0)),""))</f>
        <v/>
      </c>
      <c r="J55" s="5" t="str">
        <f>IF(_xlfn.IFNA(INDEX(Source_Lookup[Jurisdiction],MATCH(Table4[[#This Row],[Facility_Name]],Source_Lookup[Facility],0)),"")=0,"",_xlfn.IFNA(INDEX(Source_Lookup[Jurisdiction],MATCH(Table4[[#This Row],[Facility_Name]],Source_Lookup[Facility],0)),""))</f>
        <v/>
      </c>
      <c r="K55" s="63" t="str">
        <f>IF(_xlfn.IFNA(INDEX(Source_Lookup[Latitude],MATCH(Table4[[#This Row],[Facility_Name]],Source_Lookup[Facility],0)),"")=0,"",_xlfn.IFNA(INDEX(Source_Lookup[Latitude],MATCH(Table4[[#This Row],[Facility_Name]],Source_Lookup[Facility],0)),""))</f>
        <v/>
      </c>
      <c r="L55" s="63" t="str">
        <f>IF(_xlfn.IFNA(INDEX(Source_Lookup[Longitude],MATCH(Table4[[#This Row],[Facility_Name]],Source_Lookup[Facility],0)),"")=0,"",_xlfn.IFNA(INDEX(Source_Lookup[Longitude],MATCH(Table4[[#This Row],[Facility_Name]],Source_Lookup[Facility],0)),""))</f>
        <v/>
      </c>
      <c r="M55" s="5"/>
      <c r="N55" s="5"/>
      <c r="O55" s="25"/>
      <c r="P55" s="5"/>
      <c r="Q55" s="65"/>
      <c r="R55" s="8"/>
      <c r="S55" s="64"/>
      <c r="T55" s="6"/>
      <c r="U55" s="47"/>
      <c r="V55" s="8"/>
      <c r="W55" s="47"/>
      <c r="X55" s="47"/>
      <c r="Y55" s="47"/>
      <c r="Z55" s="47"/>
      <c r="AA55" s="46"/>
      <c r="AB55" s="64"/>
      <c r="AC55" s="48"/>
      <c r="AD55" s="46"/>
      <c r="AE55" s="5"/>
      <c r="AF55" s="47"/>
      <c r="AG55" s="50"/>
      <c r="AH55" s="52" t="str">
        <f t="shared" si="2"/>
        <v/>
      </c>
      <c r="AI55" s="39">
        <f>IF(A55="",0,IF(OR(COUNTBLANK(C55)+COUNTBLANK(I55:J55)+COUNTBLANK(M55:R55)+COUNTBLANK(T55)+COUNTBLANK(V55)+COUNTBLANK(Table4[[#This Row],[Deliveries_from_new_facilities]])),"1","0"))</f>
        <v>0</v>
      </c>
      <c r="AJ55" s="37">
        <f t="shared" si="1"/>
        <v>0</v>
      </c>
      <c r="AK55" s="38">
        <f>IF(A55="",0,IF(V55="no",0,IF(OR(COUNTBLANK(Table4[[#This Row],[Net_Nameplate_Capacity_MW]:[Additional_Capacity]])+COUNTBLANK(Table4[[#This Row],[Deliveries_from_existing_factilities]])),"1","0")))</f>
        <v>0</v>
      </c>
      <c r="AL55" s="37">
        <f>IF(OR(A55="",Table4[[#This Row],[GPE_Determination]]="No"),0,IF(AA55="NO",0,IF(OR(COUNTBLANK(Table4[[#This Row],[Implementation_Date]:[Description_of_Activities]])),"1","0")))</f>
        <v>0</v>
      </c>
    </row>
    <row r="56" spans="1:38" s="7" customFormat="1" ht="15.6" x14ac:dyDescent="0.3">
      <c r="A56" s="40"/>
      <c r="B56" s="44"/>
      <c r="C56" s="6"/>
      <c r="D56" s="49" t="str">
        <f>IF(Table4[[#This Row],[Facility_Name]]=0,"",IF(_xlfn.IFNA(INDEX(Source_Lookup[SourceID],MATCH(Table4[[#This Row],[Facility_Name]],Source_Lookup[Facility],0)),"")=0,"",_xlfn.IFNA(INDEX(Source_Lookup[SourceID],MATCH(Table4[[#This Row],[Facility_Name]],Source_Lookup[Facility],0)),"Newly Specified")))</f>
        <v/>
      </c>
      <c r="E56" s="63" t="str">
        <f>IF(_xlfn.IFNA(INDEX(Source_Lookup[EPA_Acid_Rain_Program],MATCH(Table4[[#This Row],[Facility_Name]],Source_Lookup[Facility],0)),"")=0,"",_xlfn.IFNA(INDEX(Source_Lookup[EPA_Acid_Rain_Program],MATCH(Table4[[#This Row],[Facility_Name]],Source_Lookup[Facility],0)),""))</f>
        <v/>
      </c>
      <c r="F56" s="44" t="str">
        <f>IF(_xlfn.IFNA(INDEX(Source_Lookup[EPA_40CFR_Part98],MATCH(Table4[[#This Row],[Facility_Name]],Source_Lookup[Facility],0)),"")=0,"",_xlfn.IFNA(INDEX(Source_Lookup[EPA_40CFR_Part98],MATCH(Table4[[#This Row],[Facility_Name]],Source_Lookup[Facility],0)),""))</f>
        <v/>
      </c>
      <c r="G56" s="44" t="str">
        <f>IF(_xlfn.IFNA(INDEX(Source_Lookup[EIA_ID],MATCH(Table4[[#This Row],[Facility_Name]],Source_Lookup[Facility],0)),"")=0,"",_xlfn.IFNA(INDEX(Source_Lookup[EIA_ID],MATCH(Table4[[#This Row],[Facility_Name]],Source_Lookup[Facility],0)),""))</f>
        <v/>
      </c>
      <c r="H56" s="44"/>
      <c r="I56" s="5" t="str">
        <f>IF(_xlfn.IFNA(INDEX(Source_Lookup[Address],MATCH(Table4[[#This Row],[Facility_Name]],Source_Lookup[Facility],0)),"")=0,"",_xlfn.IFNA(INDEX(Source_Lookup[Address],MATCH(Table4[[#This Row],[Facility_Name]],Source_Lookup[Facility],0)),""))</f>
        <v/>
      </c>
      <c r="J56" s="5" t="str">
        <f>IF(_xlfn.IFNA(INDEX(Source_Lookup[Jurisdiction],MATCH(Table4[[#This Row],[Facility_Name]],Source_Lookup[Facility],0)),"")=0,"",_xlfn.IFNA(INDEX(Source_Lookup[Jurisdiction],MATCH(Table4[[#This Row],[Facility_Name]],Source_Lookup[Facility],0)),""))</f>
        <v/>
      </c>
      <c r="K56" s="63" t="str">
        <f>IF(_xlfn.IFNA(INDEX(Source_Lookup[Latitude],MATCH(Table4[[#This Row],[Facility_Name]],Source_Lookup[Facility],0)),"")=0,"",_xlfn.IFNA(INDEX(Source_Lookup[Latitude],MATCH(Table4[[#This Row],[Facility_Name]],Source_Lookup[Facility],0)),""))</f>
        <v/>
      </c>
      <c r="L56" s="63" t="str">
        <f>IF(_xlfn.IFNA(INDEX(Source_Lookup[Longitude],MATCH(Table4[[#This Row],[Facility_Name]],Source_Lookup[Facility],0)),"")=0,"",_xlfn.IFNA(INDEX(Source_Lookup[Longitude],MATCH(Table4[[#This Row],[Facility_Name]],Source_Lookup[Facility],0)),""))</f>
        <v/>
      </c>
      <c r="M56" s="5"/>
      <c r="N56" s="5"/>
      <c r="O56" s="25"/>
      <c r="P56" s="5"/>
      <c r="Q56" s="65"/>
      <c r="R56" s="8"/>
      <c r="S56" s="64"/>
      <c r="T56" s="6"/>
      <c r="U56" s="47"/>
      <c r="V56" s="8"/>
      <c r="W56" s="47"/>
      <c r="X56" s="47"/>
      <c r="Y56" s="47"/>
      <c r="Z56" s="47"/>
      <c r="AA56" s="46"/>
      <c r="AB56" s="64"/>
      <c r="AC56" s="48"/>
      <c r="AD56" s="46"/>
      <c r="AE56" s="5"/>
      <c r="AF56" s="47"/>
      <c r="AG56" s="50"/>
      <c r="AH56" s="52" t="str">
        <f t="shared" si="2"/>
        <v/>
      </c>
      <c r="AI56" s="39">
        <f>IF(A56="",0,IF(OR(COUNTBLANK(C56)+COUNTBLANK(I56:J56)+COUNTBLANK(M56:R56)+COUNTBLANK(T56)+COUNTBLANK(V56)+COUNTBLANK(Table4[[#This Row],[Deliveries_from_new_facilities]])),"1","0"))</f>
        <v>0</v>
      </c>
      <c r="AJ56" s="37">
        <f t="shared" si="1"/>
        <v>0</v>
      </c>
      <c r="AK56" s="38">
        <f>IF(A56="",0,IF(V56="no",0,IF(OR(COUNTBLANK(Table4[[#This Row],[Net_Nameplate_Capacity_MW]:[Additional_Capacity]])+COUNTBLANK(Table4[[#This Row],[Deliveries_from_existing_factilities]])),"1","0")))</f>
        <v>0</v>
      </c>
      <c r="AL56" s="37">
        <f>IF(OR(A56="",Table4[[#This Row],[GPE_Determination]]="No"),0,IF(AA56="NO",0,IF(OR(COUNTBLANK(Table4[[#This Row],[Implementation_Date]:[Description_of_Activities]])),"1","0")))</f>
        <v>0</v>
      </c>
    </row>
    <row r="57" spans="1:38" s="7" customFormat="1" ht="15.6" x14ac:dyDescent="0.3">
      <c r="A57" s="40"/>
      <c r="B57" s="44"/>
      <c r="C57" s="6"/>
      <c r="D57" s="49" t="str">
        <f>IF(Table4[[#This Row],[Facility_Name]]=0,"",IF(_xlfn.IFNA(INDEX(Source_Lookup[SourceID],MATCH(Table4[[#This Row],[Facility_Name]],Source_Lookup[Facility],0)),"")=0,"",_xlfn.IFNA(INDEX(Source_Lookup[SourceID],MATCH(Table4[[#This Row],[Facility_Name]],Source_Lookup[Facility],0)),"Newly Specified")))</f>
        <v/>
      </c>
      <c r="E57" s="63" t="str">
        <f>IF(_xlfn.IFNA(INDEX(Source_Lookup[EPA_Acid_Rain_Program],MATCH(Table4[[#This Row],[Facility_Name]],Source_Lookup[Facility],0)),"")=0,"",_xlfn.IFNA(INDEX(Source_Lookup[EPA_Acid_Rain_Program],MATCH(Table4[[#This Row],[Facility_Name]],Source_Lookup[Facility],0)),""))</f>
        <v/>
      </c>
      <c r="F57" s="44" t="str">
        <f>IF(_xlfn.IFNA(INDEX(Source_Lookup[EPA_40CFR_Part98],MATCH(Table4[[#This Row],[Facility_Name]],Source_Lookup[Facility],0)),"")=0,"",_xlfn.IFNA(INDEX(Source_Lookup[EPA_40CFR_Part98],MATCH(Table4[[#This Row],[Facility_Name]],Source_Lookup[Facility],0)),""))</f>
        <v/>
      </c>
      <c r="G57" s="44" t="str">
        <f>IF(_xlfn.IFNA(INDEX(Source_Lookup[EIA_ID],MATCH(Table4[[#This Row],[Facility_Name]],Source_Lookup[Facility],0)),"")=0,"",_xlfn.IFNA(INDEX(Source_Lookup[EIA_ID],MATCH(Table4[[#This Row],[Facility_Name]],Source_Lookup[Facility],0)),""))</f>
        <v/>
      </c>
      <c r="H57" s="44"/>
      <c r="I57" s="5" t="str">
        <f>IF(_xlfn.IFNA(INDEX(Source_Lookup[Address],MATCH(Table4[[#This Row],[Facility_Name]],Source_Lookup[Facility],0)),"")=0,"",_xlfn.IFNA(INDEX(Source_Lookup[Address],MATCH(Table4[[#This Row],[Facility_Name]],Source_Lookup[Facility],0)),""))</f>
        <v/>
      </c>
      <c r="J57" s="5" t="str">
        <f>IF(_xlfn.IFNA(INDEX(Source_Lookup[Jurisdiction],MATCH(Table4[[#This Row],[Facility_Name]],Source_Lookup[Facility],0)),"")=0,"",_xlfn.IFNA(INDEX(Source_Lookup[Jurisdiction],MATCH(Table4[[#This Row],[Facility_Name]],Source_Lookup[Facility],0)),""))</f>
        <v/>
      </c>
      <c r="K57" s="63" t="str">
        <f>IF(_xlfn.IFNA(INDEX(Source_Lookup[Latitude],MATCH(Table4[[#This Row],[Facility_Name]],Source_Lookup[Facility],0)),"")=0,"",_xlfn.IFNA(INDEX(Source_Lookup[Latitude],MATCH(Table4[[#This Row],[Facility_Name]],Source_Lookup[Facility],0)),""))</f>
        <v/>
      </c>
      <c r="L57" s="63" t="str">
        <f>IF(_xlfn.IFNA(INDEX(Source_Lookup[Longitude],MATCH(Table4[[#This Row],[Facility_Name]],Source_Lookup[Facility],0)),"")=0,"",_xlfn.IFNA(INDEX(Source_Lookup[Longitude],MATCH(Table4[[#This Row],[Facility_Name]],Source_Lookup[Facility],0)),""))</f>
        <v/>
      </c>
      <c r="M57" s="5"/>
      <c r="N57" s="5"/>
      <c r="O57" s="25"/>
      <c r="P57" s="5"/>
      <c r="Q57" s="65"/>
      <c r="R57" s="8"/>
      <c r="S57" s="64"/>
      <c r="T57" s="6"/>
      <c r="U57" s="47"/>
      <c r="V57" s="8"/>
      <c r="W57" s="47"/>
      <c r="X57" s="47"/>
      <c r="Y57" s="47"/>
      <c r="Z57" s="47"/>
      <c r="AA57" s="46"/>
      <c r="AB57" s="64"/>
      <c r="AC57" s="48"/>
      <c r="AD57" s="46"/>
      <c r="AE57" s="5"/>
      <c r="AF57" s="47"/>
      <c r="AG57" s="50"/>
      <c r="AH57" s="52" t="str">
        <f t="shared" si="2"/>
        <v/>
      </c>
      <c r="AI57" s="39">
        <f>IF(A57="",0,IF(OR(COUNTBLANK(C57)+COUNTBLANK(I57:J57)+COUNTBLANK(M57:R57)+COUNTBLANK(T57)+COUNTBLANK(V57)+COUNTBLANK(Table4[[#This Row],[Deliveries_from_new_facilities]])),"1","0"))</f>
        <v>0</v>
      </c>
      <c r="AJ57" s="37">
        <f t="shared" si="1"/>
        <v>0</v>
      </c>
      <c r="AK57" s="38">
        <f>IF(A57="",0,IF(V57="no",0,IF(OR(COUNTBLANK(Table4[[#This Row],[Net_Nameplate_Capacity_MW]:[Additional_Capacity]])+COUNTBLANK(Table4[[#This Row],[Deliveries_from_existing_factilities]])),"1","0")))</f>
        <v>0</v>
      </c>
      <c r="AL57" s="37">
        <f>IF(OR(A57="",Table4[[#This Row],[GPE_Determination]]="No"),0,IF(AA57="NO",0,IF(OR(COUNTBLANK(Table4[[#This Row],[Implementation_Date]:[Description_of_Activities]])),"1","0")))</f>
        <v>0</v>
      </c>
    </row>
    <row r="58" spans="1:38" s="7" customFormat="1" ht="15.6" x14ac:dyDescent="0.3">
      <c r="A58" s="40"/>
      <c r="B58" s="44"/>
      <c r="C58" s="6"/>
      <c r="D58" s="49" t="str">
        <f>IF(Table4[[#This Row],[Facility_Name]]=0,"",IF(_xlfn.IFNA(INDEX(Source_Lookup[SourceID],MATCH(Table4[[#This Row],[Facility_Name]],Source_Lookup[Facility],0)),"")=0,"",_xlfn.IFNA(INDEX(Source_Lookup[SourceID],MATCH(Table4[[#This Row],[Facility_Name]],Source_Lookup[Facility],0)),"Newly Specified")))</f>
        <v/>
      </c>
      <c r="E58" s="63" t="str">
        <f>IF(_xlfn.IFNA(INDEX(Source_Lookup[EPA_Acid_Rain_Program],MATCH(Table4[[#This Row],[Facility_Name]],Source_Lookup[Facility],0)),"")=0,"",_xlfn.IFNA(INDEX(Source_Lookup[EPA_Acid_Rain_Program],MATCH(Table4[[#This Row],[Facility_Name]],Source_Lookup[Facility],0)),""))</f>
        <v/>
      </c>
      <c r="F58" s="44" t="str">
        <f>IF(_xlfn.IFNA(INDEX(Source_Lookup[EPA_40CFR_Part98],MATCH(Table4[[#This Row],[Facility_Name]],Source_Lookup[Facility],0)),"")=0,"",_xlfn.IFNA(INDEX(Source_Lookup[EPA_40CFR_Part98],MATCH(Table4[[#This Row],[Facility_Name]],Source_Lookup[Facility],0)),""))</f>
        <v/>
      </c>
      <c r="G58" s="44" t="str">
        <f>IF(_xlfn.IFNA(INDEX(Source_Lookup[EIA_ID],MATCH(Table4[[#This Row],[Facility_Name]],Source_Lookup[Facility],0)),"")=0,"",_xlfn.IFNA(INDEX(Source_Lookup[EIA_ID],MATCH(Table4[[#This Row],[Facility_Name]],Source_Lookup[Facility],0)),""))</f>
        <v/>
      </c>
      <c r="H58" s="44"/>
      <c r="I58" s="5" t="str">
        <f>IF(_xlfn.IFNA(INDEX(Source_Lookup[Address],MATCH(Table4[[#This Row],[Facility_Name]],Source_Lookup[Facility],0)),"")=0,"",_xlfn.IFNA(INDEX(Source_Lookup[Address],MATCH(Table4[[#This Row],[Facility_Name]],Source_Lookup[Facility],0)),""))</f>
        <v/>
      </c>
      <c r="J58" s="5" t="str">
        <f>IF(_xlfn.IFNA(INDEX(Source_Lookup[Jurisdiction],MATCH(Table4[[#This Row],[Facility_Name]],Source_Lookup[Facility],0)),"")=0,"",_xlfn.IFNA(INDEX(Source_Lookup[Jurisdiction],MATCH(Table4[[#This Row],[Facility_Name]],Source_Lookup[Facility],0)),""))</f>
        <v/>
      </c>
      <c r="K58" s="63" t="str">
        <f>IF(_xlfn.IFNA(INDEX(Source_Lookup[Latitude],MATCH(Table4[[#This Row],[Facility_Name]],Source_Lookup[Facility],0)),"")=0,"",_xlfn.IFNA(INDEX(Source_Lookup[Latitude],MATCH(Table4[[#This Row],[Facility_Name]],Source_Lookup[Facility],0)),""))</f>
        <v/>
      </c>
      <c r="L58" s="63" t="str">
        <f>IF(_xlfn.IFNA(INDEX(Source_Lookup[Longitude],MATCH(Table4[[#This Row],[Facility_Name]],Source_Lookup[Facility],0)),"")=0,"",_xlfn.IFNA(INDEX(Source_Lookup[Longitude],MATCH(Table4[[#This Row],[Facility_Name]],Source_Lookup[Facility],0)),""))</f>
        <v/>
      </c>
      <c r="M58" s="5"/>
      <c r="N58" s="5"/>
      <c r="O58" s="25"/>
      <c r="P58" s="5"/>
      <c r="Q58" s="65"/>
      <c r="R58" s="8"/>
      <c r="S58" s="64"/>
      <c r="T58" s="6"/>
      <c r="U58" s="47"/>
      <c r="V58" s="8"/>
      <c r="W58" s="47"/>
      <c r="X58" s="47"/>
      <c r="Y58" s="47"/>
      <c r="Z58" s="47"/>
      <c r="AA58" s="46"/>
      <c r="AB58" s="64"/>
      <c r="AC58" s="48"/>
      <c r="AD58" s="46"/>
      <c r="AE58" s="5"/>
      <c r="AF58" s="47"/>
      <c r="AG58" s="50"/>
      <c r="AH58" s="52" t="str">
        <f t="shared" si="2"/>
        <v/>
      </c>
      <c r="AI58" s="39">
        <f>IF(A58="",0,IF(OR(COUNTBLANK(C58)+COUNTBLANK(I58:J58)+COUNTBLANK(M58:R58)+COUNTBLANK(T58)+COUNTBLANK(V58)+COUNTBLANK(Table4[[#This Row],[Deliveries_from_new_facilities]])),"1","0"))</f>
        <v>0</v>
      </c>
      <c r="AJ58" s="37">
        <f t="shared" si="1"/>
        <v>0</v>
      </c>
      <c r="AK58" s="38">
        <f>IF(A58="",0,IF(V58="no",0,IF(OR(COUNTBLANK(Table4[[#This Row],[Net_Nameplate_Capacity_MW]:[Additional_Capacity]])+COUNTBLANK(Table4[[#This Row],[Deliveries_from_existing_factilities]])),"1","0")))</f>
        <v>0</v>
      </c>
      <c r="AL58" s="37">
        <f>IF(OR(A58="",Table4[[#This Row],[GPE_Determination]]="No"),0,IF(AA58="NO",0,IF(OR(COUNTBLANK(Table4[[#This Row],[Implementation_Date]:[Description_of_Activities]])),"1","0")))</f>
        <v>0</v>
      </c>
    </row>
    <row r="59" spans="1:38" s="7" customFormat="1" ht="15.6" x14ac:dyDescent="0.3">
      <c r="A59" s="40"/>
      <c r="B59" s="44"/>
      <c r="C59" s="6"/>
      <c r="D59" s="49" t="str">
        <f>IF(Table4[[#This Row],[Facility_Name]]=0,"",IF(_xlfn.IFNA(INDEX(Source_Lookup[SourceID],MATCH(Table4[[#This Row],[Facility_Name]],Source_Lookup[Facility],0)),"")=0,"",_xlfn.IFNA(INDEX(Source_Lookup[SourceID],MATCH(Table4[[#This Row],[Facility_Name]],Source_Lookup[Facility],0)),"Newly Specified")))</f>
        <v/>
      </c>
      <c r="E59" s="63" t="str">
        <f>IF(_xlfn.IFNA(INDEX(Source_Lookup[EPA_Acid_Rain_Program],MATCH(Table4[[#This Row],[Facility_Name]],Source_Lookup[Facility],0)),"")=0,"",_xlfn.IFNA(INDEX(Source_Lookup[EPA_Acid_Rain_Program],MATCH(Table4[[#This Row],[Facility_Name]],Source_Lookup[Facility],0)),""))</f>
        <v/>
      </c>
      <c r="F59" s="44" t="str">
        <f>IF(_xlfn.IFNA(INDEX(Source_Lookup[EPA_40CFR_Part98],MATCH(Table4[[#This Row],[Facility_Name]],Source_Lookup[Facility],0)),"")=0,"",_xlfn.IFNA(INDEX(Source_Lookup[EPA_40CFR_Part98],MATCH(Table4[[#This Row],[Facility_Name]],Source_Lookup[Facility],0)),""))</f>
        <v/>
      </c>
      <c r="G59" s="44" t="str">
        <f>IF(_xlfn.IFNA(INDEX(Source_Lookup[EIA_ID],MATCH(Table4[[#This Row],[Facility_Name]],Source_Lookup[Facility],0)),"")=0,"",_xlfn.IFNA(INDEX(Source_Lookup[EIA_ID],MATCH(Table4[[#This Row],[Facility_Name]],Source_Lookup[Facility],0)),""))</f>
        <v/>
      </c>
      <c r="H59" s="44"/>
      <c r="I59" s="5" t="str">
        <f>IF(_xlfn.IFNA(INDEX(Source_Lookup[Address],MATCH(Table4[[#This Row],[Facility_Name]],Source_Lookup[Facility],0)),"")=0,"",_xlfn.IFNA(INDEX(Source_Lookup[Address],MATCH(Table4[[#This Row],[Facility_Name]],Source_Lookup[Facility],0)),""))</f>
        <v/>
      </c>
      <c r="J59" s="5" t="str">
        <f>IF(_xlfn.IFNA(INDEX(Source_Lookup[Jurisdiction],MATCH(Table4[[#This Row],[Facility_Name]],Source_Lookup[Facility],0)),"")=0,"",_xlfn.IFNA(INDEX(Source_Lookup[Jurisdiction],MATCH(Table4[[#This Row],[Facility_Name]],Source_Lookup[Facility],0)),""))</f>
        <v/>
      </c>
      <c r="K59" s="63" t="str">
        <f>IF(_xlfn.IFNA(INDEX(Source_Lookup[Latitude],MATCH(Table4[[#This Row],[Facility_Name]],Source_Lookup[Facility],0)),"")=0,"",_xlfn.IFNA(INDEX(Source_Lookup[Latitude],MATCH(Table4[[#This Row],[Facility_Name]],Source_Lookup[Facility],0)),""))</f>
        <v/>
      </c>
      <c r="L59" s="63" t="str">
        <f>IF(_xlfn.IFNA(INDEX(Source_Lookup[Longitude],MATCH(Table4[[#This Row],[Facility_Name]],Source_Lookup[Facility],0)),"")=0,"",_xlfn.IFNA(INDEX(Source_Lookup[Longitude],MATCH(Table4[[#This Row],[Facility_Name]],Source_Lookup[Facility],0)),""))</f>
        <v/>
      </c>
      <c r="M59" s="5"/>
      <c r="N59" s="5"/>
      <c r="O59" s="25"/>
      <c r="P59" s="5"/>
      <c r="Q59" s="65"/>
      <c r="R59" s="8"/>
      <c r="S59" s="64"/>
      <c r="T59" s="6"/>
      <c r="U59" s="47"/>
      <c r="V59" s="8"/>
      <c r="W59" s="47"/>
      <c r="X59" s="47"/>
      <c r="Y59" s="47"/>
      <c r="Z59" s="47"/>
      <c r="AA59" s="46"/>
      <c r="AB59" s="64"/>
      <c r="AC59" s="48"/>
      <c r="AD59" s="46"/>
      <c r="AE59" s="5"/>
      <c r="AF59" s="47"/>
      <c r="AG59" s="50"/>
      <c r="AH59" s="52" t="str">
        <f t="shared" si="2"/>
        <v/>
      </c>
      <c r="AI59" s="39">
        <f>IF(A59="",0,IF(OR(COUNTBLANK(C59)+COUNTBLANK(I59:J59)+COUNTBLANK(M59:R59)+COUNTBLANK(T59)+COUNTBLANK(V59)+COUNTBLANK(Table4[[#This Row],[Deliveries_from_new_facilities]])),"1","0"))</f>
        <v>0</v>
      </c>
      <c r="AJ59" s="37">
        <f t="shared" si="1"/>
        <v>0</v>
      </c>
      <c r="AK59" s="38">
        <f>IF(A59="",0,IF(V59="no",0,IF(OR(COUNTBLANK(Table4[[#This Row],[Net_Nameplate_Capacity_MW]:[Additional_Capacity]])+COUNTBLANK(Table4[[#This Row],[Deliveries_from_existing_factilities]])),"1","0")))</f>
        <v>0</v>
      </c>
      <c r="AL59" s="37">
        <f>IF(OR(A59="",Table4[[#This Row],[GPE_Determination]]="No"),0,IF(AA59="NO",0,IF(OR(COUNTBLANK(Table4[[#This Row],[Implementation_Date]:[Description_of_Activities]])),"1","0")))</f>
        <v>0</v>
      </c>
    </row>
    <row r="60" spans="1:38" s="7" customFormat="1" ht="15.6" x14ac:dyDescent="0.3">
      <c r="A60" s="40"/>
      <c r="B60" s="44"/>
      <c r="C60" s="6"/>
      <c r="D60" s="49" t="str">
        <f>IF(Table4[[#This Row],[Facility_Name]]=0,"",IF(_xlfn.IFNA(INDEX(Source_Lookup[SourceID],MATCH(Table4[[#This Row],[Facility_Name]],Source_Lookup[Facility],0)),"")=0,"",_xlfn.IFNA(INDEX(Source_Lookup[SourceID],MATCH(Table4[[#This Row],[Facility_Name]],Source_Lookup[Facility],0)),"Newly Specified")))</f>
        <v/>
      </c>
      <c r="E60" s="63" t="str">
        <f>IF(_xlfn.IFNA(INDEX(Source_Lookup[EPA_Acid_Rain_Program],MATCH(Table4[[#This Row],[Facility_Name]],Source_Lookup[Facility],0)),"")=0,"",_xlfn.IFNA(INDEX(Source_Lookup[EPA_Acid_Rain_Program],MATCH(Table4[[#This Row],[Facility_Name]],Source_Lookup[Facility],0)),""))</f>
        <v/>
      </c>
      <c r="F60" s="44" t="str">
        <f>IF(_xlfn.IFNA(INDEX(Source_Lookup[EPA_40CFR_Part98],MATCH(Table4[[#This Row],[Facility_Name]],Source_Lookup[Facility],0)),"")=0,"",_xlfn.IFNA(INDEX(Source_Lookup[EPA_40CFR_Part98],MATCH(Table4[[#This Row],[Facility_Name]],Source_Lookup[Facility],0)),""))</f>
        <v/>
      </c>
      <c r="G60" s="44" t="str">
        <f>IF(_xlfn.IFNA(INDEX(Source_Lookup[EIA_ID],MATCH(Table4[[#This Row],[Facility_Name]],Source_Lookup[Facility],0)),"")=0,"",_xlfn.IFNA(INDEX(Source_Lookup[EIA_ID],MATCH(Table4[[#This Row],[Facility_Name]],Source_Lookup[Facility],0)),""))</f>
        <v/>
      </c>
      <c r="H60" s="44"/>
      <c r="I60" s="5" t="str">
        <f>IF(_xlfn.IFNA(INDEX(Source_Lookup[Address],MATCH(Table4[[#This Row],[Facility_Name]],Source_Lookup[Facility],0)),"")=0,"",_xlfn.IFNA(INDEX(Source_Lookup[Address],MATCH(Table4[[#This Row],[Facility_Name]],Source_Lookup[Facility],0)),""))</f>
        <v/>
      </c>
      <c r="J60" s="5" t="str">
        <f>IF(_xlfn.IFNA(INDEX(Source_Lookup[Jurisdiction],MATCH(Table4[[#This Row],[Facility_Name]],Source_Lookup[Facility],0)),"")=0,"",_xlfn.IFNA(INDEX(Source_Lookup[Jurisdiction],MATCH(Table4[[#This Row],[Facility_Name]],Source_Lookup[Facility],0)),""))</f>
        <v/>
      </c>
      <c r="K60" s="63" t="str">
        <f>IF(_xlfn.IFNA(INDEX(Source_Lookup[Latitude],MATCH(Table4[[#This Row],[Facility_Name]],Source_Lookup[Facility],0)),"")=0,"",_xlfn.IFNA(INDEX(Source_Lookup[Latitude],MATCH(Table4[[#This Row],[Facility_Name]],Source_Lookup[Facility],0)),""))</f>
        <v/>
      </c>
      <c r="L60" s="63" t="str">
        <f>IF(_xlfn.IFNA(INDEX(Source_Lookup[Longitude],MATCH(Table4[[#This Row],[Facility_Name]],Source_Lookup[Facility],0)),"")=0,"",_xlfn.IFNA(INDEX(Source_Lookup[Longitude],MATCH(Table4[[#This Row],[Facility_Name]],Source_Lookup[Facility],0)),""))</f>
        <v/>
      </c>
      <c r="M60" s="5"/>
      <c r="N60" s="5"/>
      <c r="O60" s="25"/>
      <c r="P60" s="5"/>
      <c r="Q60" s="65"/>
      <c r="R60" s="8"/>
      <c r="S60" s="64"/>
      <c r="T60" s="6"/>
      <c r="U60" s="47"/>
      <c r="V60" s="8"/>
      <c r="W60" s="47"/>
      <c r="X60" s="47"/>
      <c r="Y60" s="47"/>
      <c r="Z60" s="47"/>
      <c r="AA60" s="46"/>
      <c r="AB60" s="64"/>
      <c r="AC60" s="48"/>
      <c r="AD60" s="46"/>
      <c r="AE60" s="5"/>
      <c r="AF60" s="47"/>
      <c r="AG60" s="50"/>
      <c r="AH60" s="52" t="str">
        <f t="shared" si="2"/>
        <v/>
      </c>
      <c r="AI60" s="39">
        <f>IF(A60="",0,IF(OR(COUNTBLANK(C60)+COUNTBLANK(I60:J60)+COUNTBLANK(M60:R60)+COUNTBLANK(T60)+COUNTBLANK(V60)+COUNTBLANK(Table4[[#This Row],[Deliveries_from_new_facilities]])),"1","0"))</f>
        <v>0</v>
      </c>
      <c r="AJ60" s="37">
        <f t="shared" si="1"/>
        <v>0</v>
      </c>
      <c r="AK60" s="38">
        <f>IF(A60="",0,IF(V60="no",0,IF(OR(COUNTBLANK(Table4[[#This Row],[Net_Nameplate_Capacity_MW]:[Additional_Capacity]])+COUNTBLANK(Table4[[#This Row],[Deliveries_from_existing_factilities]])),"1","0")))</f>
        <v>0</v>
      </c>
      <c r="AL60" s="37">
        <f>IF(OR(A60="",Table4[[#This Row],[GPE_Determination]]="No"),0,IF(AA60="NO",0,IF(OR(COUNTBLANK(Table4[[#This Row],[Implementation_Date]:[Description_of_Activities]])),"1","0")))</f>
        <v>0</v>
      </c>
    </row>
    <row r="61" spans="1:38" s="7" customFormat="1" ht="15.6" x14ac:dyDescent="0.3">
      <c r="A61" s="40"/>
      <c r="B61" s="44"/>
      <c r="C61" s="6"/>
      <c r="D61" s="49" t="str">
        <f>IF(Table4[[#This Row],[Facility_Name]]=0,"",IF(_xlfn.IFNA(INDEX(Source_Lookup[SourceID],MATCH(Table4[[#This Row],[Facility_Name]],Source_Lookup[Facility],0)),"")=0,"",_xlfn.IFNA(INDEX(Source_Lookup[SourceID],MATCH(Table4[[#This Row],[Facility_Name]],Source_Lookup[Facility],0)),"Newly Specified")))</f>
        <v/>
      </c>
      <c r="E61" s="63" t="str">
        <f>IF(_xlfn.IFNA(INDEX(Source_Lookup[EPA_Acid_Rain_Program],MATCH(Table4[[#This Row],[Facility_Name]],Source_Lookup[Facility],0)),"")=0,"",_xlfn.IFNA(INDEX(Source_Lookup[EPA_Acid_Rain_Program],MATCH(Table4[[#This Row],[Facility_Name]],Source_Lookup[Facility],0)),""))</f>
        <v/>
      </c>
      <c r="F61" s="44" t="str">
        <f>IF(_xlfn.IFNA(INDEX(Source_Lookup[EPA_40CFR_Part98],MATCH(Table4[[#This Row],[Facility_Name]],Source_Lookup[Facility],0)),"")=0,"",_xlfn.IFNA(INDEX(Source_Lookup[EPA_40CFR_Part98],MATCH(Table4[[#This Row],[Facility_Name]],Source_Lookup[Facility],0)),""))</f>
        <v/>
      </c>
      <c r="G61" s="44" t="str">
        <f>IF(_xlfn.IFNA(INDEX(Source_Lookup[EIA_ID],MATCH(Table4[[#This Row],[Facility_Name]],Source_Lookup[Facility],0)),"")=0,"",_xlfn.IFNA(INDEX(Source_Lookup[EIA_ID],MATCH(Table4[[#This Row],[Facility_Name]],Source_Lookup[Facility],0)),""))</f>
        <v/>
      </c>
      <c r="H61" s="44"/>
      <c r="I61" s="5" t="str">
        <f>IF(_xlfn.IFNA(INDEX(Source_Lookup[Address],MATCH(Table4[[#This Row],[Facility_Name]],Source_Lookup[Facility],0)),"")=0,"",_xlfn.IFNA(INDEX(Source_Lookup[Address],MATCH(Table4[[#This Row],[Facility_Name]],Source_Lookup[Facility],0)),""))</f>
        <v/>
      </c>
      <c r="J61" s="5" t="str">
        <f>IF(_xlfn.IFNA(INDEX(Source_Lookup[Jurisdiction],MATCH(Table4[[#This Row],[Facility_Name]],Source_Lookup[Facility],0)),"")=0,"",_xlfn.IFNA(INDEX(Source_Lookup[Jurisdiction],MATCH(Table4[[#This Row],[Facility_Name]],Source_Lookup[Facility],0)),""))</f>
        <v/>
      </c>
      <c r="K61" s="63" t="str">
        <f>IF(_xlfn.IFNA(INDEX(Source_Lookup[Latitude],MATCH(Table4[[#This Row],[Facility_Name]],Source_Lookup[Facility],0)),"")=0,"",_xlfn.IFNA(INDEX(Source_Lookup[Latitude],MATCH(Table4[[#This Row],[Facility_Name]],Source_Lookup[Facility],0)),""))</f>
        <v/>
      </c>
      <c r="L61" s="63" t="str">
        <f>IF(_xlfn.IFNA(INDEX(Source_Lookup[Longitude],MATCH(Table4[[#This Row],[Facility_Name]],Source_Lookup[Facility],0)),"")=0,"",_xlfn.IFNA(INDEX(Source_Lookup[Longitude],MATCH(Table4[[#This Row],[Facility_Name]],Source_Lookup[Facility],0)),""))</f>
        <v/>
      </c>
      <c r="M61" s="5"/>
      <c r="N61" s="5"/>
      <c r="O61" s="25"/>
      <c r="P61" s="5"/>
      <c r="Q61" s="65"/>
      <c r="R61" s="8"/>
      <c r="S61" s="64"/>
      <c r="T61" s="6"/>
      <c r="U61" s="47"/>
      <c r="V61" s="8"/>
      <c r="W61" s="47"/>
      <c r="X61" s="47"/>
      <c r="Y61" s="47"/>
      <c r="Z61" s="47"/>
      <c r="AA61" s="46"/>
      <c r="AB61" s="64"/>
      <c r="AC61" s="48"/>
      <c r="AD61" s="46"/>
      <c r="AE61" s="5"/>
      <c r="AF61" s="47"/>
      <c r="AG61" s="50"/>
      <c r="AH61" s="52" t="str">
        <f t="shared" si="2"/>
        <v/>
      </c>
      <c r="AI61" s="39">
        <f>IF(A61="",0,IF(OR(COUNTBLANK(C61)+COUNTBLANK(I61:J61)+COUNTBLANK(M61:R61)+COUNTBLANK(T61)+COUNTBLANK(V61)+COUNTBLANK(Table4[[#This Row],[Deliveries_from_new_facilities]])),"1","0"))</f>
        <v>0</v>
      </c>
      <c r="AJ61" s="37">
        <f t="shared" si="1"/>
        <v>0</v>
      </c>
      <c r="AK61" s="38">
        <f>IF(A61="",0,IF(V61="no",0,IF(OR(COUNTBLANK(Table4[[#This Row],[Net_Nameplate_Capacity_MW]:[Additional_Capacity]])+COUNTBLANK(Table4[[#This Row],[Deliveries_from_existing_factilities]])),"1","0")))</f>
        <v>0</v>
      </c>
      <c r="AL61" s="37">
        <f>IF(OR(A61="",Table4[[#This Row],[GPE_Determination]]="No"),0,IF(AA61="NO",0,IF(OR(COUNTBLANK(Table4[[#This Row],[Implementation_Date]:[Description_of_Activities]])),"1","0")))</f>
        <v>0</v>
      </c>
    </row>
    <row r="62" spans="1:38" s="7" customFormat="1" ht="15.6" x14ac:dyDescent="0.3">
      <c r="A62" s="40"/>
      <c r="B62" s="44"/>
      <c r="C62" s="6"/>
      <c r="D62" s="49" t="str">
        <f>IF(Table4[[#This Row],[Facility_Name]]=0,"",IF(_xlfn.IFNA(INDEX(Source_Lookup[SourceID],MATCH(Table4[[#This Row],[Facility_Name]],Source_Lookup[Facility],0)),"")=0,"",_xlfn.IFNA(INDEX(Source_Lookup[SourceID],MATCH(Table4[[#This Row],[Facility_Name]],Source_Lookup[Facility],0)),"Newly Specified")))</f>
        <v/>
      </c>
      <c r="E62" s="63" t="str">
        <f>IF(_xlfn.IFNA(INDEX(Source_Lookup[EPA_Acid_Rain_Program],MATCH(Table4[[#This Row],[Facility_Name]],Source_Lookup[Facility],0)),"")=0,"",_xlfn.IFNA(INDEX(Source_Lookup[EPA_Acid_Rain_Program],MATCH(Table4[[#This Row],[Facility_Name]],Source_Lookup[Facility],0)),""))</f>
        <v/>
      </c>
      <c r="F62" s="44" t="str">
        <f>IF(_xlfn.IFNA(INDEX(Source_Lookup[EPA_40CFR_Part98],MATCH(Table4[[#This Row],[Facility_Name]],Source_Lookup[Facility],0)),"")=0,"",_xlfn.IFNA(INDEX(Source_Lookup[EPA_40CFR_Part98],MATCH(Table4[[#This Row],[Facility_Name]],Source_Lookup[Facility],0)),""))</f>
        <v/>
      </c>
      <c r="G62" s="44" t="str">
        <f>IF(_xlfn.IFNA(INDEX(Source_Lookup[EIA_ID],MATCH(Table4[[#This Row],[Facility_Name]],Source_Lookup[Facility],0)),"")=0,"",_xlfn.IFNA(INDEX(Source_Lookup[EIA_ID],MATCH(Table4[[#This Row],[Facility_Name]],Source_Lookup[Facility],0)),""))</f>
        <v/>
      </c>
      <c r="H62" s="44"/>
      <c r="I62" s="5" t="str">
        <f>IF(_xlfn.IFNA(INDEX(Source_Lookup[Address],MATCH(Table4[[#This Row],[Facility_Name]],Source_Lookup[Facility],0)),"")=0,"",_xlfn.IFNA(INDEX(Source_Lookup[Address],MATCH(Table4[[#This Row],[Facility_Name]],Source_Lookup[Facility],0)),""))</f>
        <v/>
      </c>
      <c r="J62" s="5" t="str">
        <f>IF(_xlfn.IFNA(INDEX(Source_Lookup[Jurisdiction],MATCH(Table4[[#This Row],[Facility_Name]],Source_Lookup[Facility],0)),"")=0,"",_xlfn.IFNA(INDEX(Source_Lookup[Jurisdiction],MATCH(Table4[[#This Row],[Facility_Name]],Source_Lookup[Facility],0)),""))</f>
        <v/>
      </c>
      <c r="K62" s="63" t="str">
        <f>IF(_xlfn.IFNA(INDEX(Source_Lookup[Latitude],MATCH(Table4[[#This Row],[Facility_Name]],Source_Lookup[Facility],0)),"")=0,"",_xlfn.IFNA(INDEX(Source_Lookup[Latitude],MATCH(Table4[[#This Row],[Facility_Name]],Source_Lookup[Facility],0)),""))</f>
        <v/>
      </c>
      <c r="L62" s="63" t="str">
        <f>IF(_xlfn.IFNA(INDEX(Source_Lookup[Longitude],MATCH(Table4[[#This Row],[Facility_Name]],Source_Lookup[Facility],0)),"")=0,"",_xlfn.IFNA(INDEX(Source_Lookup[Longitude],MATCH(Table4[[#This Row],[Facility_Name]],Source_Lookup[Facility],0)),""))</f>
        <v/>
      </c>
      <c r="M62" s="5"/>
      <c r="N62" s="5"/>
      <c r="O62" s="25"/>
      <c r="P62" s="5"/>
      <c r="Q62" s="65"/>
      <c r="R62" s="8"/>
      <c r="S62" s="64"/>
      <c r="T62" s="6"/>
      <c r="U62" s="47"/>
      <c r="V62" s="8"/>
      <c r="W62" s="47"/>
      <c r="X62" s="47"/>
      <c r="Y62" s="47"/>
      <c r="Z62" s="47"/>
      <c r="AA62" s="46"/>
      <c r="AB62" s="64"/>
      <c r="AC62" s="48"/>
      <c r="AD62" s="46"/>
      <c r="AE62" s="5"/>
      <c r="AF62" s="47"/>
      <c r="AG62" s="50"/>
      <c r="AH62" s="52" t="str">
        <f t="shared" si="2"/>
        <v/>
      </c>
      <c r="AI62" s="39">
        <f>IF(A62="",0,IF(OR(COUNTBLANK(C62)+COUNTBLANK(I62:J62)+COUNTBLANK(M62:R62)+COUNTBLANK(T62)+COUNTBLANK(V62)+COUNTBLANK(Table4[[#This Row],[Deliveries_from_new_facilities]])),"1","0"))</f>
        <v>0</v>
      </c>
      <c r="AJ62" s="37">
        <f t="shared" si="1"/>
        <v>0</v>
      </c>
      <c r="AK62" s="38">
        <f>IF(A62="",0,IF(V62="no",0,IF(OR(COUNTBLANK(Table4[[#This Row],[Net_Nameplate_Capacity_MW]:[Additional_Capacity]])+COUNTBLANK(Table4[[#This Row],[Deliveries_from_existing_factilities]])),"1","0")))</f>
        <v>0</v>
      </c>
      <c r="AL62" s="37">
        <f>IF(OR(A62="",Table4[[#This Row],[GPE_Determination]]="No"),0,IF(AA62="NO",0,IF(OR(COUNTBLANK(Table4[[#This Row],[Implementation_Date]:[Description_of_Activities]])),"1","0")))</f>
        <v>0</v>
      </c>
    </row>
    <row r="63" spans="1:38" s="7" customFormat="1" ht="15.6" x14ac:dyDescent="0.3">
      <c r="A63" s="40"/>
      <c r="B63" s="44"/>
      <c r="C63" s="6"/>
      <c r="D63" s="49" t="str">
        <f>IF(Table4[[#This Row],[Facility_Name]]=0,"",IF(_xlfn.IFNA(INDEX(Source_Lookup[SourceID],MATCH(Table4[[#This Row],[Facility_Name]],Source_Lookup[Facility],0)),"")=0,"",_xlfn.IFNA(INDEX(Source_Lookup[SourceID],MATCH(Table4[[#This Row],[Facility_Name]],Source_Lookup[Facility],0)),"Newly Specified")))</f>
        <v/>
      </c>
      <c r="E63" s="63" t="str">
        <f>IF(_xlfn.IFNA(INDEX(Source_Lookup[EPA_Acid_Rain_Program],MATCH(Table4[[#This Row],[Facility_Name]],Source_Lookup[Facility],0)),"")=0,"",_xlfn.IFNA(INDEX(Source_Lookup[EPA_Acid_Rain_Program],MATCH(Table4[[#This Row],[Facility_Name]],Source_Lookup[Facility],0)),""))</f>
        <v/>
      </c>
      <c r="F63" s="44" t="str">
        <f>IF(_xlfn.IFNA(INDEX(Source_Lookup[EPA_40CFR_Part98],MATCH(Table4[[#This Row],[Facility_Name]],Source_Lookup[Facility],0)),"")=0,"",_xlfn.IFNA(INDEX(Source_Lookup[EPA_40CFR_Part98],MATCH(Table4[[#This Row],[Facility_Name]],Source_Lookup[Facility],0)),""))</f>
        <v/>
      </c>
      <c r="G63" s="44" t="str">
        <f>IF(_xlfn.IFNA(INDEX(Source_Lookup[EIA_ID],MATCH(Table4[[#This Row],[Facility_Name]],Source_Lookup[Facility],0)),"")=0,"",_xlfn.IFNA(INDEX(Source_Lookup[EIA_ID],MATCH(Table4[[#This Row],[Facility_Name]],Source_Lookup[Facility],0)),""))</f>
        <v/>
      </c>
      <c r="H63" s="44"/>
      <c r="I63" s="5" t="str">
        <f>IF(_xlfn.IFNA(INDEX(Source_Lookup[Address],MATCH(Table4[[#This Row],[Facility_Name]],Source_Lookup[Facility],0)),"")=0,"",_xlfn.IFNA(INDEX(Source_Lookup[Address],MATCH(Table4[[#This Row],[Facility_Name]],Source_Lookup[Facility],0)),""))</f>
        <v/>
      </c>
      <c r="J63" s="5" t="str">
        <f>IF(_xlfn.IFNA(INDEX(Source_Lookup[Jurisdiction],MATCH(Table4[[#This Row],[Facility_Name]],Source_Lookup[Facility],0)),"")=0,"",_xlfn.IFNA(INDEX(Source_Lookup[Jurisdiction],MATCH(Table4[[#This Row],[Facility_Name]],Source_Lookup[Facility],0)),""))</f>
        <v/>
      </c>
      <c r="K63" s="63" t="str">
        <f>IF(_xlfn.IFNA(INDEX(Source_Lookup[Latitude],MATCH(Table4[[#This Row],[Facility_Name]],Source_Lookup[Facility],0)),"")=0,"",_xlfn.IFNA(INDEX(Source_Lookup[Latitude],MATCH(Table4[[#This Row],[Facility_Name]],Source_Lookup[Facility],0)),""))</f>
        <v/>
      </c>
      <c r="L63" s="63" t="str">
        <f>IF(_xlfn.IFNA(INDEX(Source_Lookup[Longitude],MATCH(Table4[[#This Row],[Facility_Name]],Source_Lookup[Facility],0)),"")=0,"",_xlfn.IFNA(INDEX(Source_Lookup[Longitude],MATCH(Table4[[#This Row],[Facility_Name]],Source_Lookup[Facility],0)),""))</f>
        <v/>
      </c>
      <c r="M63" s="5"/>
      <c r="N63" s="5"/>
      <c r="O63" s="25"/>
      <c r="P63" s="5"/>
      <c r="Q63" s="65"/>
      <c r="R63" s="8"/>
      <c r="S63" s="64"/>
      <c r="T63" s="6"/>
      <c r="U63" s="47"/>
      <c r="V63" s="8"/>
      <c r="W63" s="47"/>
      <c r="X63" s="47"/>
      <c r="Y63" s="47"/>
      <c r="Z63" s="47"/>
      <c r="AA63" s="46"/>
      <c r="AB63" s="64"/>
      <c r="AC63" s="48"/>
      <c r="AD63" s="46"/>
      <c r="AE63" s="5"/>
      <c r="AF63" s="47"/>
      <c r="AG63" s="50"/>
      <c r="AH63" s="52" t="str">
        <f t="shared" si="2"/>
        <v/>
      </c>
      <c r="AI63" s="39">
        <f>IF(A63="",0,IF(OR(COUNTBLANK(C63)+COUNTBLANK(I63:J63)+COUNTBLANK(M63:R63)+COUNTBLANK(T63)+COUNTBLANK(V63)+COUNTBLANK(Table4[[#This Row],[Deliveries_from_new_facilities]])),"1","0"))</f>
        <v>0</v>
      </c>
      <c r="AJ63" s="37">
        <f t="shared" si="1"/>
        <v>0</v>
      </c>
      <c r="AK63" s="38">
        <f>IF(A63="",0,IF(V63="no",0,IF(OR(COUNTBLANK(Table4[[#This Row],[Net_Nameplate_Capacity_MW]:[Additional_Capacity]])+COUNTBLANK(Table4[[#This Row],[Deliveries_from_existing_factilities]])),"1","0")))</f>
        <v>0</v>
      </c>
      <c r="AL63" s="37">
        <f>IF(OR(A63="",Table4[[#This Row],[GPE_Determination]]="No"),0,IF(AA63="NO",0,IF(OR(COUNTBLANK(Table4[[#This Row],[Implementation_Date]:[Description_of_Activities]])),"1","0")))</f>
        <v>0</v>
      </c>
    </row>
    <row r="64" spans="1:38" s="7" customFormat="1" ht="15.6" x14ac:dyDescent="0.3">
      <c r="A64" s="40"/>
      <c r="B64" s="44"/>
      <c r="C64" s="6"/>
      <c r="D64" s="49" t="str">
        <f>IF(Table4[[#This Row],[Facility_Name]]=0,"",IF(_xlfn.IFNA(INDEX(Source_Lookup[SourceID],MATCH(Table4[[#This Row],[Facility_Name]],Source_Lookup[Facility],0)),"")=0,"",_xlfn.IFNA(INDEX(Source_Lookup[SourceID],MATCH(Table4[[#This Row],[Facility_Name]],Source_Lookup[Facility],0)),"Newly Specified")))</f>
        <v/>
      </c>
      <c r="E64" s="63" t="str">
        <f>IF(_xlfn.IFNA(INDEX(Source_Lookup[EPA_Acid_Rain_Program],MATCH(Table4[[#This Row],[Facility_Name]],Source_Lookup[Facility],0)),"")=0,"",_xlfn.IFNA(INDEX(Source_Lookup[EPA_Acid_Rain_Program],MATCH(Table4[[#This Row],[Facility_Name]],Source_Lookup[Facility],0)),""))</f>
        <v/>
      </c>
      <c r="F64" s="44" t="str">
        <f>IF(_xlfn.IFNA(INDEX(Source_Lookup[EPA_40CFR_Part98],MATCH(Table4[[#This Row],[Facility_Name]],Source_Lookup[Facility],0)),"")=0,"",_xlfn.IFNA(INDEX(Source_Lookup[EPA_40CFR_Part98],MATCH(Table4[[#This Row],[Facility_Name]],Source_Lookup[Facility],0)),""))</f>
        <v/>
      </c>
      <c r="G64" s="44" t="str">
        <f>IF(_xlfn.IFNA(INDEX(Source_Lookup[EIA_ID],MATCH(Table4[[#This Row],[Facility_Name]],Source_Lookup[Facility],0)),"")=0,"",_xlfn.IFNA(INDEX(Source_Lookup[EIA_ID],MATCH(Table4[[#This Row],[Facility_Name]],Source_Lookup[Facility],0)),""))</f>
        <v/>
      </c>
      <c r="H64" s="44"/>
      <c r="I64" s="5" t="str">
        <f>IF(_xlfn.IFNA(INDEX(Source_Lookup[Address],MATCH(Table4[[#This Row],[Facility_Name]],Source_Lookup[Facility],0)),"")=0,"",_xlfn.IFNA(INDEX(Source_Lookup[Address],MATCH(Table4[[#This Row],[Facility_Name]],Source_Lookup[Facility],0)),""))</f>
        <v/>
      </c>
      <c r="J64" s="5" t="str">
        <f>IF(_xlfn.IFNA(INDEX(Source_Lookup[Jurisdiction],MATCH(Table4[[#This Row],[Facility_Name]],Source_Lookup[Facility],0)),"")=0,"",_xlfn.IFNA(INDEX(Source_Lookup[Jurisdiction],MATCH(Table4[[#This Row],[Facility_Name]],Source_Lookup[Facility],0)),""))</f>
        <v/>
      </c>
      <c r="K64" s="63" t="str">
        <f>IF(_xlfn.IFNA(INDEX(Source_Lookup[Latitude],MATCH(Table4[[#This Row],[Facility_Name]],Source_Lookup[Facility],0)),"")=0,"",_xlfn.IFNA(INDEX(Source_Lookup[Latitude],MATCH(Table4[[#This Row],[Facility_Name]],Source_Lookup[Facility],0)),""))</f>
        <v/>
      </c>
      <c r="L64" s="63" t="str">
        <f>IF(_xlfn.IFNA(INDEX(Source_Lookup[Longitude],MATCH(Table4[[#This Row],[Facility_Name]],Source_Lookup[Facility],0)),"")=0,"",_xlfn.IFNA(INDEX(Source_Lookup[Longitude],MATCH(Table4[[#This Row],[Facility_Name]],Source_Lookup[Facility],0)),""))</f>
        <v/>
      </c>
      <c r="M64" s="5"/>
      <c r="N64" s="5"/>
      <c r="O64" s="25"/>
      <c r="P64" s="5"/>
      <c r="Q64" s="65"/>
      <c r="R64" s="8"/>
      <c r="S64" s="64"/>
      <c r="T64" s="6"/>
      <c r="U64" s="47"/>
      <c r="V64" s="8"/>
      <c r="W64" s="47"/>
      <c r="X64" s="47"/>
      <c r="Y64" s="47"/>
      <c r="Z64" s="47"/>
      <c r="AA64" s="46"/>
      <c r="AB64" s="64"/>
      <c r="AC64" s="48"/>
      <c r="AD64" s="46"/>
      <c r="AE64" s="5"/>
      <c r="AF64" s="47"/>
      <c r="AG64" s="50"/>
      <c r="AH64" s="52" t="str">
        <f t="shared" si="2"/>
        <v/>
      </c>
      <c r="AI64" s="39">
        <f>IF(A64="",0,IF(OR(COUNTBLANK(C64)+COUNTBLANK(I64:J64)+COUNTBLANK(M64:R64)+COUNTBLANK(T64)+COUNTBLANK(V64)+COUNTBLANK(Table4[[#This Row],[Deliveries_from_new_facilities]])),"1","0"))</f>
        <v>0</v>
      </c>
      <c r="AJ64" s="37">
        <f t="shared" si="1"/>
        <v>0</v>
      </c>
      <c r="AK64" s="38">
        <f>IF(A64="",0,IF(V64="no",0,IF(OR(COUNTBLANK(Table4[[#This Row],[Net_Nameplate_Capacity_MW]:[Additional_Capacity]])+COUNTBLANK(Table4[[#This Row],[Deliveries_from_existing_factilities]])),"1","0")))</f>
        <v>0</v>
      </c>
      <c r="AL64" s="37">
        <f>IF(OR(A64="",Table4[[#This Row],[GPE_Determination]]="No"),0,IF(AA64="NO",0,IF(OR(COUNTBLANK(Table4[[#This Row],[Implementation_Date]:[Description_of_Activities]])),"1","0")))</f>
        <v>0</v>
      </c>
    </row>
    <row r="65" spans="1:38" s="7" customFormat="1" ht="15.6" x14ac:dyDescent="0.3">
      <c r="A65" s="40"/>
      <c r="B65" s="44"/>
      <c r="C65" s="6"/>
      <c r="D65" s="49" t="str">
        <f>IF(Table4[[#This Row],[Facility_Name]]=0,"",IF(_xlfn.IFNA(INDEX(Source_Lookup[SourceID],MATCH(Table4[[#This Row],[Facility_Name]],Source_Lookup[Facility],0)),"")=0,"",_xlfn.IFNA(INDEX(Source_Lookup[SourceID],MATCH(Table4[[#This Row],[Facility_Name]],Source_Lookup[Facility],0)),"Newly Specified")))</f>
        <v/>
      </c>
      <c r="E65" s="63" t="str">
        <f>IF(_xlfn.IFNA(INDEX(Source_Lookup[EPA_Acid_Rain_Program],MATCH(Table4[[#This Row],[Facility_Name]],Source_Lookup[Facility],0)),"")=0,"",_xlfn.IFNA(INDEX(Source_Lookup[EPA_Acid_Rain_Program],MATCH(Table4[[#This Row],[Facility_Name]],Source_Lookup[Facility],0)),""))</f>
        <v/>
      </c>
      <c r="F65" s="44" t="str">
        <f>IF(_xlfn.IFNA(INDEX(Source_Lookup[EPA_40CFR_Part98],MATCH(Table4[[#This Row],[Facility_Name]],Source_Lookup[Facility],0)),"")=0,"",_xlfn.IFNA(INDEX(Source_Lookup[EPA_40CFR_Part98],MATCH(Table4[[#This Row],[Facility_Name]],Source_Lookup[Facility],0)),""))</f>
        <v/>
      </c>
      <c r="G65" s="44" t="str">
        <f>IF(_xlfn.IFNA(INDEX(Source_Lookup[EIA_ID],MATCH(Table4[[#This Row],[Facility_Name]],Source_Lookup[Facility],0)),"")=0,"",_xlfn.IFNA(INDEX(Source_Lookup[EIA_ID],MATCH(Table4[[#This Row],[Facility_Name]],Source_Lookup[Facility],0)),""))</f>
        <v/>
      </c>
      <c r="H65" s="44"/>
      <c r="I65" s="5" t="str">
        <f>IF(_xlfn.IFNA(INDEX(Source_Lookup[Address],MATCH(Table4[[#This Row],[Facility_Name]],Source_Lookup[Facility],0)),"")=0,"",_xlfn.IFNA(INDEX(Source_Lookup[Address],MATCH(Table4[[#This Row],[Facility_Name]],Source_Lookup[Facility],0)),""))</f>
        <v/>
      </c>
      <c r="J65" s="5" t="str">
        <f>IF(_xlfn.IFNA(INDEX(Source_Lookup[Jurisdiction],MATCH(Table4[[#This Row],[Facility_Name]],Source_Lookup[Facility],0)),"")=0,"",_xlfn.IFNA(INDEX(Source_Lookup[Jurisdiction],MATCH(Table4[[#This Row],[Facility_Name]],Source_Lookup[Facility],0)),""))</f>
        <v/>
      </c>
      <c r="K65" s="63" t="str">
        <f>IF(_xlfn.IFNA(INDEX(Source_Lookup[Latitude],MATCH(Table4[[#This Row],[Facility_Name]],Source_Lookup[Facility],0)),"")=0,"",_xlfn.IFNA(INDEX(Source_Lookup[Latitude],MATCH(Table4[[#This Row],[Facility_Name]],Source_Lookup[Facility],0)),""))</f>
        <v/>
      </c>
      <c r="L65" s="63" t="str">
        <f>IF(_xlfn.IFNA(INDEX(Source_Lookup[Longitude],MATCH(Table4[[#This Row],[Facility_Name]],Source_Lookup[Facility],0)),"")=0,"",_xlfn.IFNA(INDEX(Source_Lookup[Longitude],MATCH(Table4[[#This Row],[Facility_Name]],Source_Lookup[Facility],0)),""))</f>
        <v/>
      </c>
      <c r="M65" s="5"/>
      <c r="N65" s="5"/>
      <c r="O65" s="25"/>
      <c r="P65" s="5"/>
      <c r="Q65" s="65"/>
      <c r="R65" s="8"/>
      <c r="S65" s="64"/>
      <c r="T65" s="6"/>
      <c r="U65" s="47"/>
      <c r="V65" s="8"/>
      <c r="W65" s="47"/>
      <c r="X65" s="47"/>
      <c r="Y65" s="47"/>
      <c r="Z65" s="47"/>
      <c r="AA65" s="46"/>
      <c r="AB65" s="64"/>
      <c r="AC65" s="48"/>
      <c r="AD65" s="46"/>
      <c r="AE65" s="5"/>
      <c r="AF65" s="47"/>
      <c r="AG65" s="50"/>
      <c r="AH65" s="52" t="str">
        <f t="shared" si="2"/>
        <v/>
      </c>
      <c r="AI65" s="39">
        <f>IF(A65="",0,IF(OR(COUNTBLANK(C65)+COUNTBLANK(I65:J65)+COUNTBLANK(M65:R65)+COUNTBLANK(T65)+COUNTBLANK(V65)+COUNTBLANK(Table4[[#This Row],[Deliveries_from_new_facilities]])),"1","0"))</f>
        <v>0</v>
      </c>
      <c r="AJ65" s="37">
        <f t="shared" si="1"/>
        <v>0</v>
      </c>
      <c r="AK65" s="38">
        <f>IF(A65="",0,IF(V65="no",0,IF(OR(COUNTBLANK(Table4[[#This Row],[Net_Nameplate_Capacity_MW]:[Additional_Capacity]])+COUNTBLANK(Table4[[#This Row],[Deliveries_from_existing_factilities]])),"1","0")))</f>
        <v>0</v>
      </c>
      <c r="AL65" s="37">
        <f>IF(OR(A65="",Table4[[#This Row],[GPE_Determination]]="No"),0,IF(AA65="NO",0,IF(OR(COUNTBLANK(Table4[[#This Row],[Implementation_Date]:[Description_of_Activities]])),"1","0")))</f>
        <v>0</v>
      </c>
    </row>
    <row r="66" spans="1:38" s="7" customFormat="1" ht="15.6" x14ac:dyDescent="0.3">
      <c r="A66" s="40"/>
      <c r="B66" s="44"/>
      <c r="C66" s="6"/>
      <c r="D66" s="49" t="str">
        <f>IF(Table4[[#This Row],[Facility_Name]]=0,"",IF(_xlfn.IFNA(INDEX(Source_Lookup[SourceID],MATCH(Table4[[#This Row],[Facility_Name]],Source_Lookup[Facility],0)),"")=0,"",_xlfn.IFNA(INDEX(Source_Lookup[SourceID],MATCH(Table4[[#This Row],[Facility_Name]],Source_Lookup[Facility],0)),"Newly Specified")))</f>
        <v/>
      </c>
      <c r="E66" s="63" t="str">
        <f>IF(_xlfn.IFNA(INDEX(Source_Lookup[EPA_Acid_Rain_Program],MATCH(Table4[[#This Row],[Facility_Name]],Source_Lookup[Facility],0)),"")=0,"",_xlfn.IFNA(INDEX(Source_Lookup[EPA_Acid_Rain_Program],MATCH(Table4[[#This Row],[Facility_Name]],Source_Lookup[Facility],0)),""))</f>
        <v/>
      </c>
      <c r="F66" s="44" t="str">
        <f>IF(_xlfn.IFNA(INDEX(Source_Lookup[EPA_40CFR_Part98],MATCH(Table4[[#This Row],[Facility_Name]],Source_Lookup[Facility],0)),"")=0,"",_xlfn.IFNA(INDEX(Source_Lookup[EPA_40CFR_Part98],MATCH(Table4[[#This Row],[Facility_Name]],Source_Lookup[Facility],0)),""))</f>
        <v/>
      </c>
      <c r="G66" s="44" t="str">
        <f>IF(_xlfn.IFNA(INDEX(Source_Lookup[EIA_ID],MATCH(Table4[[#This Row],[Facility_Name]],Source_Lookup[Facility],0)),"")=0,"",_xlfn.IFNA(INDEX(Source_Lookup[EIA_ID],MATCH(Table4[[#This Row],[Facility_Name]],Source_Lookup[Facility],0)),""))</f>
        <v/>
      </c>
      <c r="H66" s="44"/>
      <c r="I66" s="5" t="str">
        <f>IF(_xlfn.IFNA(INDEX(Source_Lookup[Address],MATCH(Table4[[#This Row],[Facility_Name]],Source_Lookup[Facility],0)),"")=0,"",_xlfn.IFNA(INDEX(Source_Lookup[Address],MATCH(Table4[[#This Row],[Facility_Name]],Source_Lookup[Facility],0)),""))</f>
        <v/>
      </c>
      <c r="J66" s="5" t="str">
        <f>IF(_xlfn.IFNA(INDEX(Source_Lookup[Jurisdiction],MATCH(Table4[[#This Row],[Facility_Name]],Source_Lookup[Facility],0)),"")=0,"",_xlfn.IFNA(INDEX(Source_Lookup[Jurisdiction],MATCH(Table4[[#This Row],[Facility_Name]],Source_Lookup[Facility],0)),""))</f>
        <v/>
      </c>
      <c r="K66" s="63" t="str">
        <f>IF(_xlfn.IFNA(INDEX(Source_Lookup[Latitude],MATCH(Table4[[#This Row],[Facility_Name]],Source_Lookup[Facility],0)),"")=0,"",_xlfn.IFNA(INDEX(Source_Lookup[Latitude],MATCH(Table4[[#This Row],[Facility_Name]],Source_Lookup[Facility],0)),""))</f>
        <v/>
      </c>
      <c r="L66" s="63" t="str">
        <f>IF(_xlfn.IFNA(INDEX(Source_Lookup[Longitude],MATCH(Table4[[#This Row],[Facility_Name]],Source_Lookup[Facility],0)),"")=0,"",_xlfn.IFNA(INDEX(Source_Lookup[Longitude],MATCH(Table4[[#This Row],[Facility_Name]],Source_Lookup[Facility],0)),""))</f>
        <v/>
      </c>
      <c r="M66" s="5"/>
      <c r="N66" s="5"/>
      <c r="O66" s="25"/>
      <c r="P66" s="5"/>
      <c r="Q66" s="65"/>
      <c r="R66" s="8"/>
      <c r="S66" s="64"/>
      <c r="T66" s="6"/>
      <c r="U66" s="47"/>
      <c r="V66" s="8"/>
      <c r="W66" s="47"/>
      <c r="X66" s="47"/>
      <c r="Y66" s="47"/>
      <c r="Z66" s="47"/>
      <c r="AA66" s="46"/>
      <c r="AB66" s="64"/>
      <c r="AC66" s="48"/>
      <c r="AD66" s="46"/>
      <c r="AE66" s="5"/>
      <c r="AF66" s="47"/>
      <c r="AG66" s="50"/>
      <c r="AH66" s="52" t="str">
        <f t="shared" si="2"/>
        <v/>
      </c>
      <c r="AI66" s="39">
        <f>IF(A66="",0,IF(OR(COUNTBLANK(C66)+COUNTBLANK(I66:J66)+COUNTBLANK(M66:R66)+COUNTBLANK(T66)+COUNTBLANK(V66)+COUNTBLANK(Table4[[#This Row],[Deliveries_from_new_facilities]])),"1","0"))</f>
        <v>0</v>
      </c>
      <c r="AJ66" s="37">
        <f t="shared" si="1"/>
        <v>0</v>
      </c>
      <c r="AK66" s="38">
        <f>IF(A66="",0,IF(V66="no",0,IF(OR(COUNTBLANK(Table4[[#This Row],[Net_Nameplate_Capacity_MW]:[Additional_Capacity]])+COUNTBLANK(Table4[[#This Row],[Deliveries_from_existing_factilities]])),"1","0")))</f>
        <v>0</v>
      </c>
      <c r="AL66" s="37">
        <f>IF(OR(A66="",Table4[[#This Row],[GPE_Determination]]="No"),0,IF(AA66="NO",0,IF(OR(COUNTBLANK(Table4[[#This Row],[Implementation_Date]:[Description_of_Activities]])),"1","0")))</f>
        <v>0</v>
      </c>
    </row>
    <row r="67" spans="1:38" s="7" customFormat="1" ht="15.6" x14ac:dyDescent="0.3">
      <c r="A67" s="40"/>
      <c r="B67" s="44"/>
      <c r="C67" s="6"/>
      <c r="D67" s="49" t="str">
        <f>IF(Table4[[#This Row],[Facility_Name]]=0,"",IF(_xlfn.IFNA(INDEX(Source_Lookup[SourceID],MATCH(Table4[[#This Row],[Facility_Name]],Source_Lookup[Facility],0)),"")=0,"",_xlfn.IFNA(INDEX(Source_Lookup[SourceID],MATCH(Table4[[#This Row],[Facility_Name]],Source_Lookup[Facility],0)),"Newly Specified")))</f>
        <v/>
      </c>
      <c r="E67" s="63" t="str">
        <f>IF(_xlfn.IFNA(INDEX(Source_Lookup[EPA_Acid_Rain_Program],MATCH(Table4[[#This Row],[Facility_Name]],Source_Lookup[Facility],0)),"")=0,"",_xlfn.IFNA(INDEX(Source_Lookup[EPA_Acid_Rain_Program],MATCH(Table4[[#This Row],[Facility_Name]],Source_Lookup[Facility],0)),""))</f>
        <v/>
      </c>
      <c r="F67" s="44" t="str">
        <f>IF(_xlfn.IFNA(INDEX(Source_Lookup[EPA_40CFR_Part98],MATCH(Table4[[#This Row],[Facility_Name]],Source_Lookup[Facility],0)),"")=0,"",_xlfn.IFNA(INDEX(Source_Lookup[EPA_40CFR_Part98],MATCH(Table4[[#This Row],[Facility_Name]],Source_Lookup[Facility],0)),""))</f>
        <v/>
      </c>
      <c r="G67" s="44" t="str">
        <f>IF(_xlfn.IFNA(INDEX(Source_Lookup[EIA_ID],MATCH(Table4[[#This Row],[Facility_Name]],Source_Lookup[Facility],0)),"")=0,"",_xlfn.IFNA(INDEX(Source_Lookup[EIA_ID],MATCH(Table4[[#This Row],[Facility_Name]],Source_Lookup[Facility],0)),""))</f>
        <v/>
      </c>
      <c r="H67" s="44"/>
      <c r="I67" s="5" t="str">
        <f>IF(_xlfn.IFNA(INDEX(Source_Lookup[Address],MATCH(Table4[[#This Row],[Facility_Name]],Source_Lookup[Facility],0)),"")=0,"",_xlfn.IFNA(INDEX(Source_Lookup[Address],MATCH(Table4[[#This Row],[Facility_Name]],Source_Lookup[Facility],0)),""))</f>
        <v/>
      </c>
      <c r="J67" s="5" t="str">
        <f>IF(_xlfn.IFNA(INDEX(Source_Lookup[Jurisdiction],MATCH(Table4[[#This Row],[Facility_Name]],Source_Lookup[Facility],0)),"")=0,"",_xlfn.IFNA(INDEX(Source_Lookup[Jurisdiction],MATCH(Table4[[#This Row],[Facility_Name]],Source_Lookup[Facility],0)),""))</f>
        <v/>
      </c>
      <c r="K67" s="63" t="str">
        <f>IF(_xlfn.IFNA(INDEX(Source_Lookup[Latitude],MATCH(Table4[[#This Row],[Facility_Name]],Source_Lookup[Facility],0)),"")=0,"",_xlfn.IFNA(INDEX(Source_Lookup[Latitude],MATCH(Table4[[#This Row],[Facility_Name]],Source_Lookup[Facility],0)),""))</f>
        <v/>
      </c>
      <c r="L67" s="63" t="str">
        <f>IF(_xlfn.IFNA(INDEX(Source_Lookup[Longitude],MATCH(Table4[[#This Row],[Facility_Name]],Source_Lookup[Facility],0)),"")=0,"",_xlfn.IFNA(INDEX(Source_Lookup[Longitude],MATCH(Table4[[#This Row],[Facility_Name]],Source_Lookup[Facility],0)),""))</f>
        <v/>
      </c>
      <c r="M67" s="5"/>
      <c r="N67" s="5"/>
      <c r="O67" s="25"/>
      <c r="P67" s="5"/>
      <c r="Q67" s="65"/>
      <c r="R67" s="8"/>
      <c r="S67" s="64"/>
      <c r="T67" s="6"/>
      <c r="U67" s="47"/>
      <c r="V67" s="8"/>
      <c r="W67" s="47"/>
      <c r="X67" s="47"/>
      <c r="Y67" s="47"/>
      <c r="Z67" s="47"/>
      <c r="AA67" s="46"/>
      <c r="AB67" s="64"/>
      <c r="AC67" s="48"/>
      <c r="AD67" s="46"/>
      <c r="AE67" s="5"/>
      <c r="AF67" s="47"/>
      <c r="AG67" s="50"/>
      <c r="AH67" s="52" t="str">
        <f t="shared" si="2"/>
        <v/>
      </c>
      <c r="AI67" s="39">
        <f>IF(A67="",0,IF(OR(COUNTBLANK(C67)+COUNTBLANK(I67:J67)+COUNTBLANK(M67:R67)+COUNTBLANK(T67)+COUNTBLANK(V67)+COUNTBLANK(Table4[[#This Row],[Deliveries_from_new_facilities]])),"1","0"))</f>
        <v>0</v>
      </c>
      <c r="AJ67" s="37">
        <f t="shared" si="1"/>
        <v>0</v>
      </c>
      <c r="AK67" s="38">
        <f>IF(A67="",0,IF(V67="no",0,IF(OR(COUNTBLANK(Table4[[#This Row],[Net_Nameplate_Capacity_MW]:[Additional_Capacity]])+COUNTBLANK(Table4[[#This Row],[Deliveries_from_existing_factilities]])),"1","0")))</f>
        <v>0</v>
      </c>
      <c r="AL67" s="37">
        <f>IF(OR(A67="",Table4[[#This Row],[GPE_Determination]]="No"),0,IF(AA67="NO",0,IF(OR(COUNTBLANK(Table4[[#This Row],[Implementation_Date]:[Description_of_Activities]])),"1","0")))</f>
        <v>0</v>
      </c>
    </row>
    <row r="68" spans="1:38" s="7" customFormat="1" ht="15.6" x14ac:dyDescent="0.3">
      <c r="A68" s="40"/>
      <c r="B68" s="44"/>
      <c r="C68" s="6"/>
      <c r="D68" s="49" t="str">
        <f>IF(Table4[[#This Row],[Facility_Name]]=0,"",IF(_xlfn.IFNA(INDEX(Source_Lookup[SourceID],MATCH(Table4[[#This Row],[Facility_Name]],Source_Lookup[Facility],0)),"")=0,"",_xlfn.IFNA(INDEX(Source_Lookup[SourceID],MATCH(Table4[[#This Row],[Facility_Name]],Source_Lookup[Facility],0)),"Newly Specified")))</f>
        <v/>
      </c>
      <c r="E68" s="63" t="str">
        <f>IF(_xlfn.IFNA(INDEX(Source_Lookup[EPA_Acid_Rain_Program],MATCH(Table4[[#This Row],[Facility_Name]],Source_Lookup[Facility],0)),"")=0,"",_xlfn.IFNA(INDEX(Source_Lookup[EPA_Acid_Rain_Program],MATCH(Table4[[#This Row],[Facility_Name]],Source_Lookup[Facility],0)),""))</f>
        <v/>
      </c>
      <c r="F68" s="44" t="str">
        <f>IF(_xlfn.IFNA(INDEX(Source_Lookup[EPA_40CFR_Part98],MATCH(Table4[[#This Row],[Facility_Name]],Source_Lookup[Facility],0)),"")=0,"",_xlfn.IFNA(INDEX(Source_Lookup[EPA_40CFR_Part98],MATCH(Table4[[#This Row],[Facility_Name]],Source_Lookup[Facility],0)),""))</f>
        <v/>
      </c>
      <c r="G68" s="44" t="str">
        <f>IF(_xlfn.IFNA(INDEX(Source_Lookup[EIA_ID],MATCH(Table4[[#This Row],[Facility_Name]],Source_Lookup[Facility],0)),"")=0,"",_xlfn.IFNA(INDEX(Source_Lookup[EIA_ID],MATCH(Table4[[#This Row],[Facility_Name]],Source_Lookup[Facility],0)),""))</f>
        <v/>
      </c>
      <c r="H68" s="44"/>
      <c r="I68" s="5" t="str">
        <f>IF(_xlfn.IFNA(INDEX(Source_Lookup[Address],MATCH(Table4[[#This Row],[Facility_Name]],Source_Lookup[Facility],0)),"")=0,"",_xlfn.IFNA(INDEX(Source_Lookup[Address],MATCH(Table4[[#This Row],[Facility_Name]],Source_Lookup[Facility],0)),""))</f>
        <v/>
      </c>
      <c r="J68" s="5" t="str">
        <f>IF(_xlfn.IFNA(INDEX(Source_Lookup[Jurisdiction],MATCH(Table4[[#This Row],[Facility_Name]],Source_Lookup[Facility],0)),"")=0,"",_xlfn.IFNA(INDEX(Source_Lookup[Jurisdiction],MATCH(Table4[[#This Row],[Facility_Name]],Source_Lookup[Facility],0)),""))</f>
        <v/>
      </c>
      <c r="K68" s="63" t="str">
        <f>IF(_xlfn.IFNA(INDEX(Source_Lookup[Latitude],MATCH(Table4[[#This Row],[Facility_Name]],Source_Lookup[Facility],0)),"")=0,"",_xlfn.IFNA(INDEX(Source_Lookup[Latitude],MATCH(Table4[[#This Row],[Facility_Name]],Source_Lookup[Facility],0)),""))</f>
        <v/>
      </c>
      <c r="L68" s="63" t="str">
        <f>IF(_xlfn.IFNA(INDEX(Source_Lookup[Longitude],MATCH(Table4[[#This Row],[Facility_Name]],Source_Lookup[Facility],0)),"")=0,"",_xlfn.IFNA(INDEX(Source_Lookup[Longitude],MATCH(Table4[[#This Row],[Facility_Name]],Source_Lookup[Facility],0)),""))</f>
        <v/>
      </c>
      <c r="M68" s="5"/>
      <c r="N68" s="5"/>
      <c r="O68" s="25"/>
      <c r="P68" s="5"/>
      <c r="Q68" s="65"/>
      <c r="R68" s="8"/>
      <c r="S68" s="64"/>
      <c r="T68" s="6"/>
      <c r="U68" s="47"/>
      <c r="V68" s="8"/>
      <c r="W68" s="47"/>
      <c r="X68" s="47"/>
      <c r="Y68" s="47"/>
      <c r="Z68" s="47"/>
      <c r="AA68" s="46"/>
      <c r="AB68" s="64"/>
      <c r="AC68" s="48"/>
      <c r="AD68" s="46"/>
      <c r="AE68" s="5"/>
      <c r="AF68" s="47"/>
      <c r="AG68" s="50"/>
      <c r="AH68" s="52" t="str">
        <f t="shared" ref="AH68:AH99" si="3">IF(AI68+AJ68+AK68+AL68&gt;0,"Verify Entry message: Complete all required (light green) cells in this row.","")</f>
        <v/>
      </c>
      <c r="AI68" s="39">
        <f>IF(A68="",0,IF(OR(COUNTBLANK(C68)+COUNTBLANK(I68:J68)+COUNTBLANK(M68:R68)+COUNTBLANK(T68)+COUNTBLANK(V68)+COUNTBLANK(Table4[[#This Row],[Deliveries_from_new_facilities]])),"1","0"))</f>
        <v>0</v>
      </c>
      <c r="AJ68" s="37">
        <f t="shared" si="1"/>
        <v>0</v>
      </c>
      <c r="AK68" s="38">
        <f>IF(A68="",0,IF(V68="no",0,IF(OR(COUNTBLANK(Table4[[#This Row],[Net_Nameplate_Capacity_MW]:[Additional_Capacity]])+COUNTBLANK(Table4[[#This Row],[Deliveries_from_existing_factilities]])),"1","0")))</f>
        <v>0</v>
      </c>
      <c r="AL68" s="37">
        <f>IF(OR(A68="",Table4[[#This Row],[GPE_Determination]]="No"),0,IF(AA68="NO",0,IF(OR(COUNTBLANK(Table4[[#This Row],[Implementation_Date]:[Description_of_Activities]])),"1","0")))</f>
        <v>0</v>
      </c>
    </row>
    <row r="69" spans="1:38" s="7" customFormat="1" ht="15.6" x14ac:dyDescent="0.3">
      <c r="A69" s="40"/>
      <c r="B69" s="44"/>
      <c r="C69" s="6"/>
      <c r="D69" s="49" t="str">
        <f>IF(Table4[[#This Row],[Facility_Name]]=0,"",IF(_xlfn.IFNA(INDEX(Source_Lookup[SourceID],MATCH(Table4[[#This Row],[Facility_Name]],Source_Lookup[Facility],0)),"")=0,"",_xlfn.IFNA(INDEX(Source_Lookup[SourceID],MATCH(Table4[[#This Row],[Facility_Name]],Source_Lookup[Facility],0)),"Newly Specified")))</f>
        <v/>
      </c>
      <c r="E69" s="63" t="str">
        <f>IF(_xlfn.IFNA(INDEX(Source_Lookup[EPA_Acid_Rain_Program],MATCH(Table4[[#This Row],[Facility_Name]],Source_Lookup[Facility],0)),"")=0,"",_xlfn.IFNA(INDEX(Source_Lookup[EPA_Acid_Rain_Program],MATCH(Table4[[#This Row],[Facility_Name]],Source_Lookup[Facility],0)),""))</f>
        <v/>
      </c>
      <c r="F69" s="44" t="str">
        <f>IF(_xlfn.IFNA(INDEX(Source_Lookup[EPA_40CFR_Part98],MATCH(Table4[[#This Row],[Facility_Name]],Source_Lookup[Facility],0)),"")=0,"",_xlfn.IFNA(INDEX(Source_Lookup[EPA_40CFR_Part98],MATCH(Table4[[#This Row],[Facility_Name]],Source_Lookup[Facility],0)),""))</f>
        <v/>
      </c>
      <c r="G69" s="44" t="str">
        <f>IF(_xlfn.IFNA(INDEX(Source_Lookup[EIA_ID],MATCH(Table4[[#This Row],[Facility_Name]],Source_Lookup[Facility],0)),"")=0,"",_xlfn.IFNA(INDEX(Source_Lookup[EIA_ID],MATCH(Table4[[#This Row],[Facility_Name]],Source_Lookup[Facility],0)),""))</f>
        <v/>
      </c>
      <c r="H69" s="44"/>
      <c r="I69" s="5" t="str">
        <f>IF(_xlfn.IFNA(INDEX(Source_Lookup[Address],MATCH(Table4[[#This Row],[Facility_Name]],Source_Lookup[Facility],0)),"")=0,"",_xlfn.IFNA(INDEX(Source_Lookup[Address],MATCH(Table4[[#This Row],[Facility_Name]],Source_Lookup[Facility],0)),""))</f>
        <v/>
      </c>
      <c r="J69" s="5" t="str">
        <f>IF(_xlfn.IFNA(INDEX(Source_Lookup[Jurisdiction],MATCH(Table4[[#This Row],[Facility_Name]],Source_Lookup[Facility],0)),"")=0,"",_xlfn.IFNA(INDEX(Source_Lookup[Jurisdiction],MATCH(Table4[[#This Row],[Facility_Name]],Source_Lookup[Facility],0)),""))</f>
        <v/>
      </c>
      <c r="K69" s="63" t="str">
        <f>IF(_xlfn.IFNA(INDEX(Source_Lookup[Latitude],MATCH(Table4[[#This Row],[Facility_Name]],Source_Lookup[Facility],0)),"")=0,"",_xlfn.IFNA(INDEX(Source_Lookup[Latitude],MATCH(Table4[[#This Row],[Facility_Name]],Source_Lookup[Facility],0)),""))</f>
        <v/>
      </c>
      <c r="L69" s="63" t="str">
        <f>IF(_xlfn.IFNA(INDEX(Source_Lookup[Longitude],MATCH(Table4[[#This Row],[Facility_Name]],Source_Lookup[Facility],0)),"")=0,"",_xlfn.IFNA(INDEX(Source_Lookup[Longitude],MATCH(Table4[[#This Row],[Facility_Name]],Source_Lookup[Facility],0)),""))</f>
        <v/>
      </c>
      <c r="M69" s="5"/>
      <c r="N69" s="5"/>
      <c r="O69" s="25"/>
      <c r="P69" s="5"/>
      <c r="Q69" s="65"/>
      <c r="R69" s="8"/>
      <c r="S69" s="64"/>
      <c r="T69" s="6"/>
      <c r="U69" s="47"/>
      <c r="V69" s="8"/>
      <c r="W69" s="47"/>
      <c r="X69" s="47"/>
      <c r="Y69" s="47"/>
      <c r="Z69" s="47"/>
      <c r="AA69" s="46"/>
      <c r="AB69" s="64"/>
      <c r="AC69" s="48"/>
      <c r="AD69" s="46"/>
      <c r="AE69" s="5"/>
      <c r="AF69" s="47"/>
      <c r="AG69" s="50"/>
      <c r="AH69" s="52" t="str">
        <f t="shared" si="3"/>
        <v/>
      </c>
      <c r="AI69" s="39">
        <f>IF(A69="",0,IF(OR(COUNTBLANK(C69)+COUNTBLANK(I69:J69)+COUNTBLANK(M69:R69)+COUNTBLANK(T69)+COUNTBLANK(V69)+COUNTBLANK(Table4[[#This Row],[Deliveries_from_new_facilities]])),"1","0"))</f>
        <v>0</v>
      </c>
      <c r="AJ69" s="37">
        <f t="shared" ref="AJ69:AJ132" si="4">IF(A69="",0,IF(OR(R69="NO",R69="UNKNOWN"),0,IF(OR(COUNTBLANK(S69)),"1","0")))</f>
        <v>0</v>
      </c>
      <c r="AK69" s="38">
        <f>IF(A69="",0,IF(V69="no",0,IF(OR(COUNTBLANK(Table4[[#This Row],[Net_Nameplate_Capacity_MW]:[Additional_Capacity]])+COUNTBLANK(Table4[[#This Row],[Deliveries_from_existing_factilities]])),"1","0")))</f>
        <v>0</v>
      </c>
      <c r="AL69" s="37">
        <f>IF(OR(A69="",Table4[[#This Row],[GPE_Determination]]="No"),0,IF(AA69="NO",0,IF(OR(COUNTBLANK(Table4[[#This Row],[Implementation_Date]:[Description_of_Activities]])),"1","0")))</f>
        <v>0</v>
      </c>
    </row>
    <row r="70" spans="1:38" s="7" customFormat="1" ht="15.6" x14ac:dyDescent="0.3">
      <c r="A70" s="40"/>
      <c r="B70" s="44"/>
      <c r="C70" s="6"/>
      <c r="D70" s="49" t="str">
        <f>IF(Table4[[#This Row],[Facility_Name]]=0,"",IF(_xlfn.IFNA(INDEX(Source_Lookup[SourceID],MATCH(Table4[[#This Row],[Facility_Name]],Source_Lookup[Facility],0)),"")=0,"",_xlfn.IFNA(INDEX(Source_Lookup[SourceID],MATCH(Table4[[#This Row],[Facility_Name]],Source_Lookup[Facility],0)),"Newly Specified")))</f>
        <v/>
      </c>
      <c r="E70" s="63" t="str">
        <f>IF(_xlfn.IFNA(INDEX(Source_Lookup[EPA_Acid_Rain_Program],MATCH(Table4[[#This Row],[Facility_Name]],Source_Lookup[Facility],0)),"")=0,"",_xlfn.IFNA(INDEX(Source_Lookup[EPA_Acid_Rain_Program],MATCH(Table4[[#This Row],[Facility_Name]],Source_Lookup[Facility],0)),""))</f>
        <v/>
      </c>
      <c r="F70" s="44" t="str">
        <f>IF(_xlfn.IFNA(INDEX(Source_Lookup[EPA_40CFR_Part98],MATCH(Table4[[#This Row],[Facility_Name]],Source_Lookup[Facility],0)),"")=0,"",_xlfn.IFNA(INDEX(Source_Lookup[EPA_40CFR_Part98],MATCH(Table4[[#This Row],[Facility_Name]],Source_Lookup[Facility],0)),""))</f>
        <v/>
      </c>
      <c r="G70" s="44" t="str">
        <f>IF(_xlfn.IFNA(INDEX(Source_Lookup[EIA_ID],MATCH(Table4[[#This Row],[Facility_Name]],Source_Lookup[Facility],0)),"")=0,"",_xlfn.IFNA(INDEX(Source_Lookup[EIA_ID],MATCH(Table4[[#This Row],[Facility_Name]],Source_Lookup[Facility],0)),""))</f>
        <v/>
      </c>
      <c r="H70" s="44"/>
      <c r="I70" s="5" t="str">
        <f>IF(_xlfn.IFNA(INDEX(Source_Lookup[Address],MATCH(Table4[[#This Row],[Facility_Name]],Source_Lookup[Facility],0)),"")=0,"",_xlfn.IFNA(INDEX(Source_Lookup[Address],MATCH(Table4[[#This Row],[Facility_Name]],Source_Lookup[Facility],0)),""))</f>
        <v/>
      </c>
      <c r="J70" s="5" t="str">
        <f>IF(_xlfn.IFNA(INDEX(Source_Lookup[Jurisdiction],MATCH(Table4[[#This Row],[Facility_Name]],Source_Lookup[Facility],0)),"")=0,"",_xlfn.IFNA(INDEX(Source_Lookup[Jurisdiction],MATCH(Table4[[#This Row],[Facility_Name]],Source_Lookup[Facility],0)),""))</f>
        <v/>
      </c>
      <c r="K70" s="63" t="str">
        <f>IF(_xlfn.IFNA(INDEX(Source_Lookup[Latitude],MATCH(Table4[[#This Row],[Facility_Name]],Source_Lookup[Facility],0)),"")=0,"",_xlfn.IFNA(INDEX(Source_Lookup[Latitude],MATCH(Table4[[#This Row],[Facility_Name]],Source_Lookup[Facility],0)),""))</f>
        <v/>
      </c>
      <c r="L70" s="63" t="str">
        <f>IF(_xlfn.IFNA(INDEX(Source_Lookup[Longitude],MATCH(Table4[[#This Row],[Facility_Name]],Source_Lookup[Facility],0)),"")=0,"",_xlfn.IFNA(INDEX(Source_Lookup[Longitude],MATCH(Table4[[#This Row],[Facility_Name]],Source_Lookup[Facility],0)),""))</f>
        <v/>
      </c>
      <c r="M70" s="5"/>
      <c r="N70" s="5"/>
      <c r="O70" s="25"/>
      <c r="P70" s="5"/>
      <c r="Q70" s="65"/>
      <c r="R70" s="8"/>
      <c r="S70" s="64"/>
      <c r="T70" s="6"/>
      <c r="U70" s="47"/>
      <c r="V70" s="8"/>
      <c r="W70" s="47"/>
      <c r="X70" s="47"/>
      <c r="Y70" s="47"/>
      <c r="Z70" s="47"/>
      <c r="AA70" s="46"/>
      <c r="AB70" s="64"/>
      <c r="AC70" s="48"/>
      <c r="AD70" s="46"/>
      <c r="AE70" s="5"/>
      <c r="AF70" s="47"/>
      <c r="AG70" s="50"/>
      <c r="AH70" s="52" t="str">
        <f t="shared" si="3"/>
        <v/>
      </c>
      <c r="AI70" s="39">
        <f>IF(A70="",0,IF(OR(COUNTBLANK(C70)+COUNTBLANK(I70:J70)+COUNTBLANK(M70:R70)+COUNTBLANK(T70)+COUNTBLANK(V70)+COUNTBLANK(Table4[[#This Row],[Deliveries_from_new_facilities]])),"1","0"))</f>
        <v>0</v>
      </c>
      <c r="AJ70" s="37">
        <f t="shared" si="4"/>
        <v>0</v>
      </c>
      <c r="AK70" s="38">
        <f>IF(A70="",0,IF(V70="no",0,IF(OR(COUNTBLANK(Table4[[#This Row],[Net_Nameplate_Capacity_MW]:[Additional_Capacity]])+COUNTBLANK(Table4[[#This Row],[Deliveries_from_existing_factilities]])),"1","0")))</f>
        <v>0</v>
      </c>
      <c r="AL70" s="37">
        <f>IF(OR(A70="",Table4[[#This Row],[GPE_Determination]]="No"),0,IF(AA70="NO",0,IF(OR(COUNTBLANK(Table4[[#This Row],[Implementation_Date]:[Description_of_Activities]])),"1","0")))</f>
        <v>0</v>
      </c>
    </row>
    <row r="71" spans="1:38" s="7" customFormat="1" ht="15.6" x14ac:dyDescent="0.3">
      <c r="A71" s="40"/>
      <c r="B71" s="44"/>
      <c r="C71" s="6"/>
      <c r="D71" s="49" t="str">
        <f>IF(Table4[[#This Row],[Facility_Name]]=0,"",IF(_xlfn.IFNA(INDEX(Source_Lookup[SourceID],MATCH(Table4[[#This Row],[Facility_Name]],Source_Lookup[Facility],0)),"")=0,"",_xlfn.IFNA(INDEX(Source_Lookup[SourceID],MATCH(Table4[[#This Row],[Facility_Name]],Source_Lookup[Facility],0)),"Newly Specified")))</f>
        <v/>
      </c>
      <c r="E71" s="63" t="str">
        <f>IF(_xlfn.IFNA(INDEX(Source_Lookup[EPA_Acid_Rain_Program],MATCH(Table4[[#This Row],[Facility_Name]],Source_Lookup[Facility],0)),"")=0,"",_xlfn.IFNA(INDEX(Source_Lookup[EPA_Acid_Rain_Program],MATCH(Table4[[#This Row],[Facility_Name]],Source_Lookup[Facility],0)),""))</f>
        <v/>
      </c>
      <c r="F71" s="44" t="str">
        <f>IF(_xlfn.IFNA(INDEX(Source_Lookup[EPA_40CFR_Part98],MATCH(Table4[[#This Row],[Facility_Name]],Source_Lookup[Facility],0)),"")=0,"",_xlfn.IFNA(INDEX(Source_Lookup[EPA_40CFR_Part98],MATCH(Table4[[#This Row],[Facility_Name]],Source_Lookup[Facility],0)),""))</f>
        <v/>
      </c>
      <c r="G71" s="44" t="str">
        <f>IF(_xlfn.IFNA(INDEX(Source_Lookup[EIA_ID],MATCH(Table4[[#This Row],[Facility_Name]],Source_Lookup[Facility],0)),"")=0,"",_xlfn.IFNA(INDEX(Source_Lookup[EIA_ID],MATCH(Table4[[#This Row],[Facility_Name]],Source_Lookup[Facility],0)),""))</f>
        <v/>
      </c>
      <c r="H71" s="44"/>
      <c r="I71" s="5" t="str">
        <f>IF(_xlfn.IFNA(INDEX(Source_Lookup[Address],MATCH(Table4[[#This Row],[Facility_Name]],Source_Lookup[Facility],0)),"")=0,"",_xlfn.IFNA(INDEX(Source_Lookup[Address],MATCH(Table4[[#This Row],[Facility_Name]],Source_Lookup[Facility],0)),""))</f>
        <v/>
      </c>
      <c r="J71" s="5" t="str">
        <f>IF(_xlfn.IFNA(INDEX(Source_Lookup[Jurisdiction],MATCH(Table4[[#This Row],[Facility_Name]],Source_Lookup[Facility],0)),"")=0,"",_xlfn.IFNA(INDEX(Source_Lookup[Jurisdiction],MATCH(Table4[[#This Row],[Facility_Name]],Source_Lookup[Facility],0)),""))</f>
        <v/>
      </c>
      <c r="K71" s="63" t="str">
        <f>IF(_xlfn.IFNA(INDEX(Source_Lookup[Latitude],MATCH(Table4[[#This Row],[Facility_Name]],Source_Lookup[Facility],0)),"")=0,"",_xlfn.IFNA(INDEX(Source_Lookup[Latitude],MATCH(Table4[[#This Row],[Facility_Name]],Source_Lookup[Facility],0)),""))</f>
        <v/>
      </c>
      <c r="L71" s="63" t="str">
        <f>IF(_xlfn.IFNA(INDEX(Source_Lookup[Longitude],MATCH(Table4[[#This Row],[Facility_Name]],Source_Lookup[Facility],0)),"")=0,"",_xlfn.IFNA(INDEX(Source_Lookup[Longitude],MATCH(Table4[[#This Row],[Facility_Name]],Source_Lookup[Facility],0)),""))</f>
        <v/>
      </c>
      <c r="M71" s="5"/>
      <c r="N71" s="5"/>
      <c r="O71" s="25"/>
      <c r="P71" s="5"/>
      <c r="Q71" s="65"/>
      <c r="R71" s="8"/>
      <c r="S71" s="64"/>
      <c r="T71" s="6"/>
      <c r="U71" s="47"/>
      <c r="V71" s="8"/>
      <c r="W71" s="47"/>
      <c r="X71" s="47"/>
      <c r="Y71" s="47"/>
      <c r="Z71" s="47"/>
      <c r="AA71" s="46"/>
      <c r="AB71" s="64"/>
      <c r="AC71" s="48"/>
      <c r="AD71" s="46"/>
      <c r="AE71" s="5"/>
      <c r="AF71" s="47"/>
      <c r="AG71" s="50"/>
      <c r="AH71" s="52" t="str">
        <f t="shared" si="3"/>
        <v/>
      </c>
      <c r="AI71" s="39">
        <f>IF(A71="",0,IF(OR(COUNTBLANK(C71)+COUNTBLANK(I71:J71)+COUNTBLANK(M71:R71)+COUNTBLANK(T71)+COUNTBLANK(V71)+COUNTBLANK(Table4[[#This Row],[Deliveries_from_new_facilities]])),"1","0"))</f>
        <v>0</v>
      </c>
      <c r="AJ71" s="37">
        <f t="shared" si="4"/>
        <v>0</v>
      </c>
      <c r="AK71" s="38">
        <f>IF(A71="",0,IF(V71="no",0,IF(OR(COUNTBLANK(Table4[[#This Row],[Net_Nameplate_Capacity_MW]:[Additional_Capacity]])+COUNTBLANK(Table4[[#This Row],[Deliveries_from_existing_factilities]])),"1","0")))</f>
        <v>0</v>
      </c>
      <c r="AL71" s="37">
        <f>IF(OR(A71="",Table4[[#This Row],[GPE_Determination]]="No"),0,IF(AA71="NO",0,IF(OR(COUNTBLANK(Table4[[#This Row],[Implementation_Date]:[Description_of_Activities]])),"1","0")))</f>
        <v>0</v>
      </c>
    </row>
    <row r="72" spans="1:38" s="7" customFormat="1" ht="15.6" x14ac:dyDescent="0.3">
      <c r="A72" s="40"/>
      <c r="B72" s="44"/>
      <c r="C72" s="6"/>
      <c r="D72" s="49" t="str">
        <f>IF(Table4[[#This Row],[Facility_Name]]=0,"",IF(_xlfn.IFNA(INDEX(Source_Lookup[SourceID],MATCH(Table4[[#This Row],[Facility_Name]],Source_Lookup[Facility],0)),"")=0,"",_xlfn.IFNA(INDEX(Source_Lookup[SourceID],MATCH(Table4[[#This Row],[Facility_Name]],Source_Lookup[Facility],0)),"Newly Specified")))</f>
        <v/>
      </c>
      <c r="E72" s="63" t="str">
        <f>IF(_xlfn.IFNA(INDEX(Source_Lookup[EPA_Acid_Rain_Program],MATCH(Table4[[#This Row],[Facility_Name]],Source_Lookup[Facility],0)),"")=0,"",_xlfn.IFNA(INDEX(Source_Lookup[EPA_Acid_Rain_Program],MATCH(Table4[[#This Row],[Facility_Name]],Source_Lookup[Facility],0)),""))</f>
        <v/>
      </c>
      <c r="F72" s="44" t="str">
        <f>IF(_xlfn.IFNA(INDEX(Source_Lookup[EPA_40CFR_Part98],MATCH(Table4[[#This Row],[Facility_Name]],Source_Lookup[Facility],0)),"")=0,"",_xlfn.IFNA(INDEX(Source_Lookup[EPA_40CFR_Part98],MATCH(Table4[[#This Row],[Facility_Name]],Source_Lookup[Facility],0)),""))</f>
        <v/>
      </c>
      <c r="G72" s="44" t="str">
        <f>IF(_xlfn.IFNA(INDEX(Source_Lookup[EIA_ID],MATCH(Table4[[#This Row],[Facility_Name]],Source_Lookup[Facility],0)),"")=0,"",_xlfn.IFNA(INDEX(Source_Lookup[EIA_ID],MATCH(Table4[[#This Row],[Facility_Name]],Source_Lookup[Facility],0)),""))</f>
        <v/>
      </c>
      <c r="H72" s="44"/>
      <c r="I72" s="5" t="str">
        <f>IF(_xlfn.IFNA(INDEX(Source_Lookup[Address],MATCH(Table4[[#This Row],[Facility_Name]],Source_Lookup[Facility],0)),"")=0,"",_xlfn.IFNA(INDEX(Source_Lookup[Address],MATCH(Table4[[#This Row],[Facility_Name]],Source_Lookup[Facility],0)),""))</f>
        <v/>
      </c>
      <c r="J72" s="5" t="str">
        <f>IF(_xlfn.IFNA(INDEX(Source_Lookup[Jurisdiction],MATCH(Table4[[#This Row],[Facility_Name]],Source_Lookup[Facility],0)),"")=0,"",_xlfn.IFNA(INDEX(Source_Lookup[Jurisdiction],MATCH(Table4[[#This Row],[Facility_Name]],Source_Lookup[Facility],0)),""))</f>
        <v/>
      </c>
      <c r="K72" s="63" t="str">
        <f>IF(_xlfn.IFNA(INDEX(Source_Lookup[Latitude],MATCH(Table4[[#This Row],[Facility_Name]],Source_Lookup[Facility],0)),"")=0,"",_xlfn.IFNA(INDEX(Source_Lookup[Latitude],MATCH(Table4[[#This Row],[Facility_Name]],Source_Lookup[Facility],0)),""))</f>
        <v/>
      </c>
      <c r="L72" s="63" t="str">
        <f>IF(_xlfn.IFNA(INDEX(Source_Lookup[Longitude],MATCH(Table4[[#This Row],[Facility_Name]],Source_Lookup[Facility],0)),"")=0,"",_xlfn.IFNA(INDEX(Source_Lookup[Longitude],MATCH(Table4[[#This Row],[Facility_Name]],Source_Lookup[Facility],0)),""))</f>
        <v/>
      </c>
      <c r="M72" s="5"/>
      <c r="N72" s="5"/>
      <c r="O72" s="25"/>
      <c r="P72" s="5"/>
      <c r="Q72" s="65"/>
      <c r="R72" s="8"/>
      <c r="S72" s="64"/>
      <c r="T72" s="6"/>
      <c r="U72" s="47"/>
      <c r="V72" s="8"/>
      <c r="W72" s="47"/>
      <c r="X72" s="47"/>
      <c r="Y72" s="47"/>
      <c r="Z72" s="47"/>
      <c r="AA72" s="46"/>
      <c r="AB72" s="64"/>
      <c r="AC72" s="48"/>
      <c r="AD72" s="46"/>
      <c r="AE72" s="5"/>
      <c r="AF72" s="47"/>
      <c r="AG72" s="50"/>
      <c r="AH72" s="52" t="str">
        <f t="shared" si="3"/>
        <v/>
      </c>
      <c r="AI72" s="39">
        <f>IF(A72="",0,IF(OR(COUNTBLANK(C72)+COUNTBLANK(I72:J72)+COUNTBLANK(M72:R72)+COUNTBLANK(T72)+COUNTBLANK(V72)+COUNTBLANK(Table4[[#This Row],[Deliveries_from_new_facilities]])),"1","0"))</f>
        <v>0</v>
      </c>
      <c r="AJ72" s="37">
        <f t="shared" si="4"/>
        <v>0</v>
      </c>
      <c r="AK72" s="38">
        <f>IF(A72="",0,IF(V72="no",0,IF(OR(COUNTBLANK(Table4[[#This Row],[Net_Nameplate_Capacity_MW]:[Additional_Capacity]])+COUNTBLANK(Table4[[#This Row],[Deliveries_from_existing_factilities]])),"1","0")))</f>
        <v>0</v>
      </c>
      <c r="AL72" s="37">
        <f>IF(OR(A72="",Table4[[#This Row],[GPE_Determination]]="No"),0,IF(AA72="NO",0,IF(OR(COUNTBLANK(Table4[[#This Row],[Implementation_Date]:[Description_of_Activities]])),"1","0")))</f>
        <v>0</v>
      </c>
    </row>
    <row r="73" spans="1:38" s="7" customFormat="1" ht="15.6" x14ac:dyDescent="0.3">
      <c r="A73" s="40"/>
      <c r="B73" s="44"/>
      <c r="C73" s="6"/>
      <c r="D73" s="49" t="str">
        <f>IF(Table4[[#This Row],[Facility_Name]]=0,"",IF(_xlfn.IFNA(INDEX(Source_Lookup[SourceID],MATCH(Table4[[#This Row],[Facility_Name]],Source_Lookup[Facility],0)),"")=0,"",_xlfn.IFNA(INDEX(Source_Lookup[SourceID],MATCH(Table4[[#This Row],[Facility_Name]],Source_Lookup[Facility],0)),"Newly Specified")))</f>
        <v/>
      </c>
      <c r="E73" s="63" t="str">
        <f>IF(_xlfn.IFNA(INDEX(Source_Lookup[EPA_Acid_Rain_Program],MATCH(Table4[[#This Row],[Facility_Name]],Source_Lookup[Facility],0)),"")=0,"",_xlfn.IFNA(INDEX(Source_Lookup[EPA_Acid_Rain_Program],MATCH(Table4[[#This Row],[Facility_Name]],Source_Lookup[Facility],0)),""))</f>
        <v/>
      </c>
      <c r="F73" s="44" t="str">
        <f>IF(_xlfn.IFNA(INDEX(Source_Lookup[EPA_40CFR_Part98],MATCH(Table4[[#This Row],[Facility_Name]],Source_Lookup[Facility],0)),"")=0,"",_xlfn.IFNA(INDEX(Source_Lookup[EPA_40CFR_Part98],MATCH(Table4[[#This Row],[Facility_Name]],Source_Lookup[Facility],0)),""))</f>
        <v/>
      </c>
      <c r="G73" s="44" t="str">
        <f>IF(_xlfn.IFNA(INDEX(Source_Lookup[EIA_ID],MATCH(Table4[[#This Row],[Facility_Name]],Source_Lookup[Facility],0)),"")=0,"",_xlfn.IFNA(INDEX(Source_Lookup[EIA_ID],MATCH(Table4[[#This Row],[Facility_Name]],Source_Lookup[Facility],0)),""))</f>
        <v/>
      </c>
      <c r="H73" s="44"/>
      <c r="I73" s="5" t="str">
        <f>IF(_xlfn.IFNA(INDEX(Source_Lookup[Address],MATCH(Table4[[#This Row],[Facility_Name]],Source_Lookup[Facility],0)),"")=0,"",_xlfn.IFNA(INDEX(Source_Lookup[Address],MATCH(Table4[[#This Row],[Facility_Name]],Source_Lookup[Facility],0)),""))</f>
        <v/>
      </c>
      <c r="J73" s="5" t="str">
        <f>IF(_xlfn.IFNA(INDEX(Source_Lookup[Jurisdiction],MATCH(Table4[[#This Row],[Facility_Name]],Source_Lookup[Facility],0)),"")=0,"",_xlfn.IFNA(INDEX(Source_Lookup[Jurisdiction],MATCH(Table4[[#This Row],[Facility_Name]],Source_Lookup[Facility],0)),""))</f>
        <v/>
      </c>
      <c r="K73" s="63" t="str">
        <f>IF(_xlfn.IFNA(INDEX(Source_Lookup[Latitude],MATCH(Table4[[#This Row],[Facility_Name]],Source_Lookup[Facility],0)),"")=0,"",_xlfn.IFNA(INDEX(Source_Lookup[Latitude],MATCH(Table4[[#This Row],[Facility_Name]],Source_Lookup[Facility],0)),""))</f>
        <v/>
      </c>
      <c r="L73" s="63" t="str">
        <f>IF(_xlfn.IFNA(INDEX(Source_Lookup[Longitude],MATCH(Table4[[#This Row],[Facility_Name]],Source_Lookup[Facility],0)),"")=0,"",_xlfn.IFNA(INDEX(Source_Lookup[Longitude],MATCH(Table4[[#This Row],[Facility_Name]],Source_Lookup[Facility],0)),""))</f>
        <v/>
      </c>
      <c r="M73" s="5"/>
      <c r="N73" s="5"/>
      <c r="O73" s="25"/>
      <c r="P73" s="5"/>
      <c r="Q73" s="65"/>
      <c r="R73" s="8"/>
      <c r="S73" s="64"/>
      <c r="T73" s="6"/>
      <c r="U73" s="47"/>
      <c r="V73" s="8"/>
      <c r="W73" s="47"/>
      <c r="X73" s="47"/>
      <c r="Y73" s="47"/>
      <c r="Z73" s="47"/>
      <c r="AA73" s="46"/>
      <c r="AB73" s="64"/>
      <c r="AC73" s="48"/>
      <c r="AD73" s="46"/>
      <c r="AE73" s="5"/>
      <c r="AF73" s="47"/>
      <c r="AG73" s="50"/>
      <c r="AH73" s="52" t="str">
        <f t="shared" si="3"/>
        <v/>
      </c>
      <c r="AI73" s="39">
        <f>IF(A73="",0,IF(OR(COUNTBLANK(C73)+COUNTBLANK(I73:J73)+COUNTBLANK(M73:R73)+COUNTBLANK(T73)+COUNTBLANK(V73)+COUNTBLANK(Table4[[#This Row],[Deliveries_from_new_facilities]])),"1","0"))</f>
        <v>0</v>
      </c>
      <c r="AJ73" s="37">
        <f t="shared" si="4"/>
        <v>0</v>
      </c>
      <c r="AK73" s="38">
        <f>IF(A73="",0,IF(V73="no",0,IF(OR(COUNTBLANK(Table4[[#This Row],[Net_Nameplate_Capacity_MW]:[Additional_Capacity]])+COUNTBLANK(Table4[[#This Row],[Deliveries_from_existing_factilities]])),"1","0")))</f>
        <v>0</v>
      </c>
      <c r="AL73" s="37">
        <f>IF(OR(A73="",Table4[[#This Row],[GPE_Determination]]="No"),0,IF(AA73="NO",0,IF(OR(COUNTBLANK(Table4[[#This Row],[Implementation_Date]:[Description_of_Activities]])),"1","0")))</f>
        <v>0</v>
      </c>
    </row>
    <row r="74" spans="1:38" s="7" customFormat="1" ht="15.6" x14ac:dyDescent="0.3">
      <c r="A74" s="40"/>
      <c r="B74" s="44"/>
      <c r="C74" s="6"/>
      <c r="D74" s="49" t="str">
        <f>IF(Table4[[#This Row],[Facility_Name]]=0,"",IF(_xlfn.IFNA(INDEX(Source_Lookup[SourceID],MATCH(Table4[[#This Row],[Facility_Name]],Source_Lookup[Facility],0)),"")=0,"",_xlfn.IFNA(INDEX(Source_Lookup[SourceID],MATCH(Table4[[#This Row],[Facility_Name]],Source_Lookup[Facility],0)),"Newly Specified")))</f>
        <v/>
      </c>
      <c r="E74" s="63" t="str">
        <f>IF(_xlfn.IFNA(INDEX(Source_Lookup[EPA_Acid_Rain_Program],MATCH(Table4[[#This Row],[Facility_Name]],Source_Lookup[Facility],0)),"")=0,"",_xlfn.IFNA(INDEX(Source_Lookup[EPA_Acid_Rain_Program],MATCH(Table4[[#This Row],[Facility_Name]],Source_Lookup[Facility],0)),""))</f>
        <v/>
      </c>
      <c r="F74" s="44" t="str">
        <f>IF(_xlfn.IFNA(INDEX(Source_Lookup[EPA_40CFR_Part98],MATCH(Table4[[#This Row],[Facility_Name]],Source_Lookup[Facility],0)),"")=0,"",_xlfn.IFNA(INDEX(Source_Lookup[EPA_40CFR_Part98],MATCH(Table4[[#This Row],[Facility_Name]],Source_Lookup[Facility],0)),""))</f>
        <v/>
      </c>
      <c r="G74" s="44" t="str">
        <f>IF(_xlfn.IFNA(INDEX(Source_Lookup[EIA_ID],MATCH(Table4[[#This Row],[Facility_Name]],Source_Lookup[Facility],0)),"")=0,"",_xlfn.IFNA(INDEX(Source_Lookup[EIA_ID],MATCH(Table4[[#This Row],[Facility_Name]],Source_Lookup[Facility],0)),""))</f>
        <v/>
      </c>
      <c r="H74" s="44"/>
      <c r="I74" s="5" t="str">
        <f>IF(_xlfn.IFNA(INDEX(Source_Lookup[Address],MATCH(Table4[[#This Row],[Facility_Name]],Source_Lookup[Facility],0)),"")=0,"",_xlfn.IFNA(INDEX(Source_Lookup[Address],MATCH(Table4[[#This Row],[Facility_Name]],Source_Lookup[Facility],0)),""))</f>
        <v/>
      </c>
      <c r="J74" s="5" t="str">
        <f>IF(_xlfn.IFNA(INDEX(Source_Lookup[Jurisdiction],MATCH(Table4[[#This Row],[Facility_Name]],Source_Lookup[Facility],0)),"")=0,"",_xlfn.IFNA(INDEX(Source_Lookup[Jurisdiction],MATCH(Table4[[#This Row],[Facility_Name]],Source_Lookup[Facility],0)),""))</f>
        <v/>
      </c>
      <c r="K74" s="63" t="str">
        <f>IF(_xlfn.IFNA(INDEX(Source_Lookup[Latitude],MATCH(Table4[[#This Row],[Facility_Name]],Source_Lookup[Facility],0)),"")=0,"",_xlfn.IFNA(INDEX(Source_Lookup[Latitude],MATCH(Table4[[#This Row],[Facility_Name]],Source_Lookup[Facility],0)),""))</f>
        <v/>
      </c>
      <c r="L74" s="63" t="str">
        <f>IF(_xlfn.IFNA(INDEX(Source_Lookup[Longitude],MATCH(Table4[[#This Row],[Facility_Name]],Source_Lookup[Facility],0)),"")=0,"",_xlfn.IFNA(INDEX(Source_Lookup[Longitude],MATCH(Table4[[#This Row],[Facility_Name]],Source_Lookup[Facility],0)),""))</f>
        <v/>
      </c>
      <c r="M74" s="5"/>
      <c r="N74" s="5"/>
      <c r="O74" s="25"/>
      <c r="P74" s="5"/>
      <c r="Q74" s="65"/>
      <c r="R74" s="8"/>
      <c r="S74" s="64"/>
      <c r="T74" s="6"/>
      <c r="U74" s="47"/>
      <c r="V74" s="8"/>
      <c r="W74" s="47"/>
      <c r="X74" s="47"/>
      <c r="Y74" s="47"/>
      <c r="Z74" s="47"/>
      <c r="AA74" s="46"/>
      <c r="AB74" s="64"/>
      <c r="AC74" s="48"/>
      <c r="AD74" s="46"/>
      <c r="AE74" s="5"/>
      <c r="AF74" s="47"/>
      <c r="AG74" s="50"/>
      <c r="AH74" s="52" t="str">
        <f t="shared" si="3"/>
        <v/>
      </c>
      <c r="AI74" s="39">
        <f>IF(A74="",0,IF(OR(COUNTBLANK(C74)+COUNTBLANK(I74:J74)+COUNTBLANK(M74:R74)+COUNTBLANK(T74)+COUNTBLANK(V74)+COUNTBLANK(Table4[[#This Row],[Deliveries_from_new_facilities]])),"1","0"))</f>
        <v>0</v>
      </c>
      <c r="AJ74" s="37">
        <f t="shared" si="4"/>
        <v>0</v>
      </c>
      <c r="AK74" s="38">
        <f>IF(A74="",0,IF(V74="no",0,IF(OR(COUNTBLANK(Table4[[#This Row],[Net_Nameplate_Capacity_MW]:[Additional_Capacity]])+COUNTBLANK(Table4[[#This Row],[Deliveries_from_existing_factilities]])),"1","0")))</f>
        <v>0</v>
      </c>
      <c r="AL74" s="37">
        <f>IF(OR(A74="",Table4[[#This Row],[GPE_Determination]]="No"),0,IF(AA74="NO",0,IF(OR(COUNTBLANK(Table4[[#This Row],[Implementation_Date]:[Description_of_Activities]])),"1","0")))</f>
        <v>0</v>
      </c>
    </row>
    <row r="75" spans="1:38" s="7" customFormat="1" ht="15.6" x14ac:dyDescent="0.3">
      <c r="A75" s="40"/>
      <c r="B75" s="44"/>
      <c r="C75" s="6"/>
      <c r="D75" s="49" t="str">
        <f>IF(Table4[[#This Row],[Facility_Name]]=0,"",IF(_xlfn.IFNA(INDEX(Source_Lookup[SourceID],MATCH(Table4[[#This Row],[Facility_Name]],Source_Lookup[Facility],0)),"")=0,"",_xlfn.IFNA(INDEX(Source_Lookup[SourceID],MATCH(Table4[[#This Row],[Facility_Name]],Source_Lookup[Facility],0)),"Newly Specified")))</f>
        <v/>
      </c>
      <c r="E75" s="63" t="str">
        <f>IF(_xlfn.IFNA(INDEX(Source_Lookup[EPA_Acid_Rain_Program],MATCH(Table4[[#This Row],[Facility_Name]],Source_Lookup[Facility],0)),"")=0,"",_xlfn.IFNA(INDEX(Source_Lookup[EPA_Acid_Rain_Program],MATCH(Table4[[#This Row],[Facility_Name]],Source_Lookup[Facility],0)),""))</f>
        <v/>
      </c>
      <c r="F75" s="44" t="str">
        <f>IF(_xlfn.IFNA(INDEX(Source_Lookup[EPA_40CFR_Part98],MATCH(Table4[[#This Row],[Facility_Name]],Source_Lookup[Facility],0)),"")=0,"",_xlfn.IFNA(INDEX(Source_Lookup[EPA_40CFR_Part98],MATCH(Table4[[#This Row],[Facility_Name]],Source_Lookup[Facility],0)),""))</f>
        <v/>
      </c>
      <c r="G75" s="44" t="str">
        <f>IF(_xlfn.IFNA(INDEX(Source_Lookup[EIA_ID],MATCH(Table4[[#This Row],[Facility_Name]],Source_Lookup[Facility],0)),"")=0,"",_xlfn.IFNA(INDEX(Source_Lookup[EIA_ID],MATCH(Table4[[#This Row],[Facility_Name]],Source_Lookup[Facility],0)),""))</f>
        <v/>
      </c>
      <c r="H75" s="44"/>
      <c r="I75" s="5" t="str">
        <f>IF(_xlfn.IFNA(INDEX(Source_Lookup[Address],MATCH(Table4[[#This Row],[Facility_Name]],Source_Lookup[Facility],0)),"")=0,"",_xlfn.IFNA(INDEX(Source_Lookup[Address],MATCH(Table4[[#This Row],[Facility_Name]],Source_Lookup[Facility],0)),""))</f>
        <v/>
      </c>
      <c r="J75" s="5" t="str">
        <f>IF(_xlfn.IFNA(INDEX(Source_Lookup[Jurisdiction],MATCH(Table4[[#This Row],[Facility_Name]],Source_Lookup[Facility],0)),"")=0,"",_xlfn.IFNA(INDEX(Source_Lookup[Jurisdiction],MATCH(Table4[[#This Row],[Facility_Name]],Source_Lookup[Facility],0)),""))</f>
        <v/>
      </c>
      <c r="K75" s="63" t="str">
        <f>IF(_xlfn.IFNA(INDEX(Source_Lookup[Latitude],MATCH(Table4[[#This Row],[Facility_Name]],Source_Lookup[Facility],0)),"")=0,"",_xlfn.IFNA(INDEX(Source_Lookup[Latitude],MATCH(Table4[[#This Row],[Facility_Name]],Source_Lookup[Facility],0)),""))</f>
        <v/>
      </c>
      <c r="L75" s="63" t="str">
        <f>IF(_xlfn.IFNA(INDEX(Source_Lookup[Longitude],MATCH(Table4[[#This Row],[Facility_Name]],Source_Lookup[Facility],0)),"")=0,"",_xlfn.IFNA(INDEX(Source_Lookup[Longitude],MATCH(Table4[[#This Row],[Facility_Name]],Source_Lookup[Facility],0)),""))</f>
        <v/>
      </c>
      <c r="M75" s="5"/>
      <c r="N75" s="5"/>
      <c r="O75" s="25"/>
      <c r="P75" s="5"/>
      <c r="Q75" s="65"/>
      <c r="R75" s="8"/>
      <c r="S75" s="64"/>
      <c r="T75" s="6"/>
      <c r="U75" s="47"/>
      <c r="V75" s="8"/>
      <c r="W75" s="47"/>
      <c r="X75" s="47"/>
      <c r="Y75" s="47"/>
      <c r="Z75" s="47"/>
      <c r="AA75" s="46"/>
      <c r="AB75" s="64"/>
      <c r="AC75" s="48"/>
      <c r="AD75" s="46"/>
      <c r="AE75" s="5"/>
      <c r="AF75" s="47"/>
      <c r="AG75" s="50"/>
      <c r="AH75" s="52" t="str">
        <f t="shared" si="3"/>
        <v/>
      </c>
      <c r="AI75" s="39">
        <f>IF(A75="",0,IF(OR(COUNTBLANK(C75)+COUNTBLANK(I75:J75)+COUNTBLANK(M75:R75)+COUNTBLANK(T75)+COUNTBLANK(V75)+COUNTBLANK(Table4[[#This Row],[Deliveries_from_new_facilities]])),"1","0"))</f>
        <v>0</v>
      </c>
      <c r="AJ75" s="37">
        <f t="shared" si="4"/>
        <v>0</v>
      </c>
      <c r="AK75" s="38">
        <f>IF(A75="",0,IF(V75="no",0,IF(OR(COUNTBLANK(Table4[[#This Row],[Net_Nameplate_Capacity_MW]:[Additional_Capacity]])+COUNTBLANK(Table4[[#This Row],[Deliveries_from_existing_factilities]])),"1","0")))</f>
        <v>0</v>
      </c>
      <c r="AL75" s="37">
        <f>IF(OR(A75="",Table4[[#This Row],[GPE_Determination]]="No"),0,IF(AA75="NO",0,IF(OR(COUNTBLANK(Table4[[#This Row],[Implementation_Date]:[Description_of_Activities]])),"1","0")))</f>
        <v>0</v>
      </c>
    </row>
    <row r="76" spans="1:38" s="7" customFormat="1" ht="15.6" x14ac:dyDescent="0.3">
      <c r="A76" s="40"/>
      <c r="B76" s="44"/>
      <c r="C76" s="6"/>
      <c r="D76" s="49" t="str">
        <f>IF(Table4[[#This Row],[Facility_Name]]=0,"",IF(_xlfn.IFNA(INDEX(Source_Lookup[SourceID],MATCH(Table4[[#This Row],[Facility_Name]],Source_Lookup[Facility],0)),"")=0,"",_xlfn.IFNA(INDEX(Source_Lookup[SourceID],MATCH(Table4[[#This Row],[Facility_Name]],Source_Lookup[Facility],0)),"Newly Specified")))</f>
        <v/>
      </c>
      <c r="E76" s="63" t="str">
        <f>IF(_xlfn.IFNA(INDEX(Source_Lookup[EPA_Acid_Rain_Program],MATCH(Table4[[#This Row],[Facility_Name]],Source_Lookup[Facility],0)),"")=0,"",_xlfn.IFNA(INDEX(Source_Lookup[EPA_Acid_Rain_Program],MATCH(Table4[[#This Row],[Facility_Name]],Source_Lookup[Facility],0)),""))</f>
        <v/>
      </c>
      <c r="F76" s="44" t="str">
        <f>IF(_xlfn.IFNA(INDEX(Source_Lookup[EPA_40CFR_Part98],MATCH(Table4[[#This Row],[Facility_Name]],Source_Lookup[Facility],0)),"")=0,"",_xlfn.IFNA(INDEX(Source_Lookup[EPA_40CFR_Part98],MATCH(Table4[[#This Row],[Facility_Name]],Source_Lookup[Facility],0)),""))</f>
        <v/>
      </c>
      <c r="G76" s="44" t="str">
        <f>IF(_xlfn.IFNA(INDEX(Source_Lookup[EIA_ID],MATCH(Table4[[#This Row],[Facility_Name]],Source_Lookup[Facility],0)),"")=0,"",_xlfn.IFNA(INDEX(Source_Lookup[EIA_ID],MATCH(Table4[[#This Row],[Facility_Name]],Source_Lookup[Facility],0)),""))</f>
        <v/>
      </c>
      <c r="H76" s="44"/>
      <c r="I76" s="5" t="str">
        <f>IF(_xlfn.IFNA(INDEX(Source_Lookup[Address],MATCH(Table4[[#This Row],[Facility_Name]],Source_Lookup[Facility],0)),"")=0,"",_xlfn.IFNA(INDEX(Source_Lookup[Address],MATCH(Table4[[#This Row],[Facility_Name]],Source_Lookup[Facility],0)),""))</f>
        <v/>
      </c>
      <c r="J76" s="5" t="str">
        <f>IF(_xlfn.IFNA(INDEX(Source_Lookup[Jurisdiction],MATCH(Table4[[#This Row],[Facility_Name]],Source_Lookup[Facility],0)),"")=0,"",_xlfn.IFNA(INDEX(Source_Lookup[Jurisdiction],MATCH(Table4[[#This Row],[Facility_Name]],Source_Lookup[Facility],0)),""))</f>
        <v/>
      </c>
      <c r="K76" s="63" t="str">
        <f>IF(_xlfn.IFNA(INDEX(Source_Lookup[Latitude],MATCH(Table4[[#This Row],[Facility_Name]],Source_Lookup[Facility],0)),"")=0,"",_xlfn.IFNA(INDEX(Source_Lookup[Latitude],MATCH(Table4[[#This Row],[Facility_Name]],Source_Lookup[Facility],0)),""))</f>
        <v/>
      </c>
      <c r="L76" s="63" t="str">
        <f>IF(_xlfn.IFNA(INDEX(Source_Lookup[Longitude],MATCH(Table4[[#This Row],[Facility_Name]],Source_Lookup[Facility],0)),"")=0,"",_xlfn.IFNA(INDEX(Source_Lookup[Longitude],MATCH(Table4[[#This Row],[Facility_Name]],Source_Lookup[Facility],0)),""))</f>
        <v/>
      </c>
      <c r="M76" s="5"/>
      <c r="N76" s="5"/>
      <c r="O76" s="25"/>
      <c r="P76" s="5"/>
      <c r="Q76" s="65"/>
      <c r="R76" s="8"/>
      <c r="S76" s="64"/>
      <c r="T76" s="6"/>
      <c r="U76" s="47"/>
      <c r="V76" s="8"/>
      <c r="W76" s="47"/>
      <c r="X76" s="47"/>
      <c r="Y76" s="47"/>
      <c r="Z76" s="47"/>
      <c r="AA76" s="46"/>
      <c r="AB76" s="64"/>
      <c r="AC76" s="48"/>
      <c r="AD76" s="46"/>
      <c r="AE76" s="5"/>
      <c r="AF76" s="47"/>
      <c r="AG76" s="50"/>
      <c r="AH76" s="52" t="str">
        <f t="shared" si="3"/>
        <v/>
      </c>
      <c r="AI76" s="39">
        <f>IF(A76="",0,IF(OR(COUNTBLANK(C76)+COUNTBLANK(I76:J76)+COUNTBLANK(M76:R76)+COUNTBLANK(T76)+COUNTBLANK(V76)+COUNTBLANK(Table4[[#This Row],[Deliveries_from_new_facilities]])),"1","0"))</f>
        <v>0</v>
      </c>
      <c r="AJ76" s="37">
        <f t="shared" si="4"/>
        <v>0</v>
      </c>
      <c r="AK76" s="38">
        <f>IF(A76="",0,IF(V76="no",0,IF(OR(COUNTBLANK(Table4[[#This Row],[Net_Nameplate_Capacity_MW]:[Additional_Capacity]])+COUNTBLANK(Table4[[#This Row],[Deliveries_from_existing_factilities]])),"1","0")))</f>
        <v>0</v>
      </c>
      <c r="AL76" s="37">
        <f>IF(OR(A76="",Table4[[#This Row],[GPE_Determination]]="No"),0,IF(AA76="NO",0,IF(OR(COUNTBLANK(Table4[[#This Row],[Implementation_Date]:[Description_of_Activities]])),"1","0")))</f>
        <v>0</v>
      </c>
    </row>
    <row r="77" spans="1:38" s="7" customFormat="1" ht="15.6" x14ac:dyDescent="0.3">
      <c r="A77" s="40"/>
      <c r="B77" s="44"/>
      <c r="C77" s="6"/>
      <c r="D77" s="49" t="str">
        <f>IF(Table4[[#This Row],[Facility_Name]]=0,"",IF(_xlfn.IFNA(INDEX(Source_Lookup[SourceID],MATCH(Table4[[#This Row],[Facility_Name]],Source_Lookup[Facility],0)),"")=0,"",_xlfn.IFNA(INDEX(Source_Lookup[SourceID],MATCH(Table4[[#This Row],[Facility_Name]],Source_Lookup[Facility],0)),"Newly Specified")))</f>
        <v/>
      </c>
      <c r="E77" s="63" t="str">
        <f>IF(_xlfn.IFNA(INDEX(Source_Lookup[EPA_Acid_Rain_Program],MATCH(Table4[[#This Row],[Facility_Name]],Source_Lookup[Facility],0)),"")=0,"",_xlfn.IFNA(INDEX(Source_Lookup[EPA_Acid_Rain_Program],MATCH(Table4[[#This Row],[Facility_Name]],Source_Lookup[Facility],0)),""))</f>
        <v/>
      </c>
      <c r="F77" s="44" t="str">
        <f>IF(_xlfn.IFNA(INDEX(Source_Lookup[EPA_40CFR_Part98],MATCH(Table4[[#This Row],[Facility_Name]],Source_Lookup[Facility],0)),"")=0,"",_xlfn.IFNA(INDEX(Source_Lookup[EPA_40CFR_Part98],MATCH(Table4[[#This Row],[Facility_Name]],Source_Lookup[Facility],0)),""))</f>
        <v/>
      </c>
      <c r="G77" s="44" t="str">
        <f>IF(_xlfn.IFNA(INDEX(Source_Lookup[EIA_ID],MATCH(Table4[[#This Row],[Facility_Name]],Source_Lookup[Facility],0)),"")=0,"",_xlfn.IFNA(INDEX(Source_Lookup[EIA_ID],MATCH(Table4[[#This Row],[Facility_Name]],Source_Lookup[Facility],0)),""))</f>
        <v/>
      </c>
      <c r="H77" s="44"/>
      <c r="I77" s="5" t="str">
        <f>IF(_xlfn.IFNA(INDEX(Source_Lookup[Address],MATCH(Table4[[#This Row],[Facility_Name]],Source_Lookup[Facility],0)),"")=0,"",_xlfn.IFNA(INDEX(Source_Lookup[Address],MATCH(Table4[[#This Row],[Facility_Name]],Source_Lookup[Facility],0)),""))</f>
        <v/>
      </c>
      <c r="J77" s="5" t="str">
        <f>IF(_xlfn.IFNA(INDEX(Source_Lookup[Jurisdiction],MATCH(Table4[[#This Row],[Facility_Name]],Source_Lookup[Facility],0)),"")=0,"",_xlfn.IFNA(INDEX(Source_Lookup[Jurisdiction],MATCH(Table4[[#This Row],[Facility_Name]],Source_Lookup[Facility],0)),""))</f>
        <v/>
      </c>
      <c r="K77" s="63" t="str">
        <f>IF(_xlfn.IFNA(INDEX(Source_Lookup[Latitude],MATCH(Table4[[#This Row],[Facility_Name]],Source_Lookup[Facility],0)),"")=0,"",_xlfn.IFNA(INDEX(Source_Lookup[Latitude],MATCH(Table4[[#This Row],[Facility_Name]],Source_Lookup[Facility],0)),""))</f>
        <v/>
      </c>
      <c r="L77" s="63" t="str">
        <f>IF(_xlfn.IFNA(INDEX(Source_Lookup[Longitude],MATCH(Table4[[#This Row],[Facility_Name]],Source_Lookup[Facility],0)),"")=0,"",_xlfn.IFNA(INDEX(Source_Lookup[Longitude],MATCH(Table4[[#This Row],[Facility_Name]],Source_Lookup[Facility],0)),""))</f>
        <v/>
      </c>
      <c r="M77" s="5"/>
      <c r="N77" s="5"/>
      <c r="O77" s="25"/>
      <c r="P77" s="5"/>
      <c r="Q77" s="65"/>
      <c r="R77" s="8"/>
      <c r="S77" s="64"/>
      <c r="T77" s="6"/>
      <c r="U77" s="47"/>
      <c r="V77" s="8"/>
      <c r="W77" s="47"/>
      <c r="X77" s="47"/>
      <c r="Y77" s="47"/>
      <c r="Z77" s="47"/>
      <c r="AA77" s="46"/>
      <c r="AB77" s="64"/>
      <c r="AC77" s="48"/>
      <c r="AD77" s="46"/>
      <c r="AE77" s="5"/>
      <c r="AF77" s="47"/>
      <c r="AG77" s="50"/>
      <c r="AH77" s="52" t="str">
        <f t="shared" si="3"/>
        <v/>
      </c>
      <c r="AI77" s="39">
        <f>IF(A77="",0,IF(OR(COUNTBLANK(C77)+COUNTBLANK(I77:J77)+COUNTBLANK(M77:R77)+COUNTBLANK(T77)+COUNTBLANK(V77)+COUNTBLANK(Table4[[#This Row],[Deliveries_from_new_facilities]])),"1","0"))</f>
        <v>0</v>
      </c>
      <c r="AJ77" s="37">
        <f t="shared" si="4"/>
        <v>0</v>
      </c>
      <c r="AK77" s="38">
        <f>IF(A77="",0,IF(V77="no",0,IF(OR(COUNTBLANK(Table4[[#This Row],[Net_Nameplate_Capacity_MW]:[Additional_Capacity]])+COUNTBLANK(Table4[[#This Row],[Deliveries_from_existing_factilities]])),"1","0")))</f>
        <v>0</v>
      </c>
      <c r="AL77" s="37">
        <f>IF(OR(A77="",Table4[[#This Row],[GPE_Determination]]="No"),0,IF(AA77="NO",0,IF(OR(COUNTBLANK(Table4[[#This Row],[Implementation_Date]:[Description_of_Activities]])),"1","0")))</f>
        <v>0</v>
      </c>
    </row>
    <row r="78" spans="1:38" s="7" customFormat="1" ht="15.6" x14ac:dyDescent="0.3">
      <c r="A78" s="40"/>
      <c r="B78" s="44"/>
      <c r="C78" s="6"/>
      <c r="D78" s="49" t="str">
        <f>IF(Table4[[#This Row],[Facility_Name]]=0,"",IF(_xlfn.IFNA(INDEX(Source_Lookup[SourceID],MATCH(Table4[[#This Row],[Facility_Name]],Source_Lookup[Facility],0)),"")=0,"",_xlfn.IFNA(INDEX(Source_Lookup[SourceID],MATCH(Table4[[#This Row],[Facility_Name]],Source_Lookup[Facility],0)),"Newly Specified")))</f>
        <v/>
      </c>
      <c r="E78" s="63" t="str">
        <f>IF(_xlfn.IFNA(INDEX(Source_Lookup[EPA_Acid_Rain_Program],MATCH(Table4[[#This Row],[Facility_Name]],Source_Lookup[Facility],0)),"")=0,"",_xlfn.IFNA(INDEX(Source_Lookup[EPA_Acid_Rain_Program],MATCH(Table4[[#This Row],[Facility_Name]],Source_Lookup[Facility],0)),""))</f>
        <v/>
      </c>
      <c r="F78" s="44" t="str">
        <f>IF(_xlfn.IFNA(INDEX(Source_Lookup[EPA_40CFR_Part98],MATCH(Table4[[#This Row],[Facility_Name]],Source_Lookup[Facility],0)),"")=0,"",_xlfn.IFNA(INDEX(Source_Lookup[EPA_40CFR_Part98],MATCH(Table4[[#This Row],[Facility_Name]],Source_Lookup[Facility],0)),""))</f>
        <v/>
      </c>
      <c r="G78" s="44" t="str">
        <f>IF(_xlfn.IFNA(INDEX(Source_Lookup[EIA_ID],MATCH(Table4[[#This Row],[Facility_Name]],Source_Lookup[Facility],0)),"")=0,"",_xlfn.IFNA(INDEX(Source_Lookup[EIA_ID],MATCH(Table4[[#This Row],[Facility_Name]],Source_Lookup[Facility],0)),""))</f>
        <v/>
      </c>
      <c r="H78" s="44"/>
      <c r="I78" s="5" t="str">
        <f>IF(_xlfn.IFNA(INDEX(Source_Lookup[Address],MATCH(Table4[[#This Row],[Facility_Name]],Source_Lookup[Facility],0)),"")=0,"",_xlfn.IFNA(INDEX(Source_Lookup[Address],MATCH(Table4[[#This Row],[Facility_Name]],Source_Lookup[Facility],0)),""))</f>
        <v/>
      </c>
      <c r="J78" s="5" t="str">
        <f>IF(_xlfn.IFNA(INDEX(Source_Lookup[Jurisdiction],MATCH(Table4[[#This Row],[Facility_Name]],Source_Lookup[Facility],0)),"")=0,"",_xlfn.IFNA(INDEX(Source_Lookup[Jurisdiction],MATCH(Table4[[#This Row],[Facility_Name]],Source_Lookup[Facility],0)),""))</f>
        <v/>
      </c>
      <c r="K78" s="63" t="str">
        <f>IF(_xlfn.IFNA(INDEX(Source_Lookup[Latitude],MATCH(Table4[[#This Row],[Facility_Name]],Source_Lookup[Facility],0)),"")=0,"",_xlfn.IFNA(INDEX(Source_Lookup[Latitude],MATCH(Table4[[#This Row],[Facility_Name]],Source_Lookup[Facility],0)),""))</f>
        <v/>
      </c>
      <c r="L78" s="63" t="str">
        <f>IF(_xlfn.IFNA(INDEX(Source_Lookup[Longitude],MATCH(Table4[[#This Row],[Facility_Name]],Source_Lookup[Facility],0)),"")=0,"",_xlfn.IFNA(INDEX(Source_Lookup[Longitude],MATCH(Table4[[#This Row],[Facility_Name]],Source_Lookup[Facility],0)),""))</f>
        <v/>
      </c>
      <c r="M78" s="5"/>
      <c r="N78" s="5"/>
      <c r="O78" s="25"/>
      <c r="P78" s="5"/>
      <c r="Q78" s="65"/>
      <c r="R78" s="8"/>
      <c r="S78" s="64"/>
      <c r="T78" s="6"/>
      <c r="U78" s="47"/>
      <c r="V78" s="8"/>
      <c r="W78" s="47"/>
      <c r="X78" s="47"/>
      <c r="Y78" s="47"/>
      <c r="Z78" s="47"/>
      <c r="AA78" s="46"/>
      <c r="AB78" s="64"/>
      <c r="AC78" s="48"/>
      <c r="AD78" s="46"/>
      <c r="AE78" s="5"/>
      <c r="AF78" s="47"/>
      <c r="AG78" s="50"/>
      <c r="AH78" s="52" t="str">
        <f t="shared" si="3"/>
        <v/>
      </c>
      <c r="AI78" s="39">
        <f>IF(A78="",0,IF(OR(COUNTBLANK(C78)+COUNTBLANK(I78:J78)+COUNTBLANK(M78:R78)+COUNTBLANK(T78)+COUNTBLANK(V78)+COUNTBLANK(Table4[[#This Row],[Deliveries_from_new_facilities]])),"1","0"))</f>
        <v>0</v>
      </c>
      <c r="AJ78" s="37">
        <f t="shared" si="4"/>
        <v>0</v>
      </c>
      <c r="AK78" s="38">
        <f>IF(A78="",0,IF(V78="no",0,IF(OR(COUNTBLANK(Table4[[#This Row],[Net_Nameplate_Capacity_MW]:[Additional_Capacity]])+COUNTBLANK(Table4[[#This Row],[Deliveries_from_existing_factilities]])),"1","0")))</f>
        <v>0</v>
      </c>
      <c r="AL78" s="37">
        <f>IF(OR(A78="",Table4[[#This Row],[GPE_Determination]]="No"),0,IF(AA78="NO",0,IF(OR(COUNTBLANK(Table4[[#This Row],[Implementation_Date]:[Description_of_Activities]])),"1","0")))</f>
        <v>0</v>
      </c>
    </row>
    <row r="79" spans="1:38" s="7" customFormat="1" ht="15.6" x14ac:dyDescent="0.3">
      <c r="A79" s="40"/>
      <c r="B79" s="44"/>
      <c r="C79" s="6"/>
      <c r="D79" s="49" t="str">
        <f>IF(Table4[[#This Row],[Facility_Name]]=0,"",IF(_xlfn.IFNA(INDEX(Source_Lookup[SourceID],MATCH(Table4[[#This Row],[Facility_Name]],Source_Lookup[Facility],0)),"")=0,"",_xlfn.IFNA(INDEX(Source_Lookup[SourceID],MATCH(Table4[[#This Row],[Facility_Name]],Source_Lookup[Facility],0)),"Newly Specified")))</f>
        <v/>
      </c>
      <c r="E79" s="63" t="str">
        <f>IF(_xlfn.IFNA(INDEX(Source_Lookup[EPA_Acid_Rain_Program],MATCH(Table4[[#This Row],[Facility_Name]],Source_Lookup[Facility],0)),"")=0,"",_xlfn.IFNA(INDEX(Source_Lookup[EPA_Acid_Rain_Program],MATCH(Table4[[#This Row],[Facility_Name]],Source_Lookup[Facility],0)),""))</f>
        <v/>
      </c>
      <c r="F79" s="44" t="str">
        <f>IF(_xlfn.IFNA(INDEX(Source_Lookup[EPA_40CFR_Part98],MATCH(Table4[[#This Row],[Facility_Name]],Source_Lookup[Facility],0)),"")=0,"",_xlfn.IFNA(INDEX(Source_Lookup[EPA_40CFR_Part98],MATCH(Table4[[#This Row],[Facility_Name]],Source_Lookup[Facility],0)),""))</f>
        <v/>
      </c>
      <c r="G79" s="44" t="str">
        <f>IF(_xlfn.IFNA(INDEX(Source_Lookup[EIA_ID],MATCH(Table4[[#This Row],[Facility_Name]],Source_Lookup[Facility],0)),"")=0,"",_xlfn.IFNA(INDEX(Source_Lookup[EIA_ID],MATCH(Table4[[#This Row],[Facility_Name]],Source_Lookup[Facility],0)),""))</f>
        <v/>
      </c>
      <c r="H79" s="44"/>
      <c r="I79" s="5" t="str">
        <f>IF(_xlfn.IFNA(INDEX(Source_Lookup[Address],MATCH(Table4[[#This Row],[Facility_Name]],Source_Lookup[Facility],0)),"")=0,"",_xlfn.IFNA(INDEX(Source_Lookup[Address],MATCH(Table4[[#This Row],[Facility_Name]],Source_Lookup[Facility],0)),""))</f>
        <v/>
      </c>
      <c r="J79" s="5" t="str">
        <f>IF(_xlfn.IFNA(INDEX(Source_Lookup[Jurisdiction],MATCH(Table4[[#This Row],[Facility_Name]],Source_Lookup[Facility],0)),"")=0,"",_xlfn.IFNA(INDEX(Source_Lookup[Jurisdiction],MATCH(Table4[[#This Row],[Facility_Name]],Source_Lookup[Facility],0)),""))</f>
        <v/>
      </c>
      <c r="K79" s="63" t="str">
        <f>IF(_xlfn.IFNA(INDEX(Source_Lookup[Latitude],MATCH(Table4[[#This Row],[Facility_Name]],Source_Lookup[Facility],0)),"")=0,"",_xlfn.IFNA(INDEX(Source_Lookup[Latitude],MATCH(Table4[[#This Row],[Facility_Name]],Source_Lookup[Facility],0)),""))</f>
        <v/>
      </c>
      <c r="L79" s="63" t="str">
        <f>IF(_xlfn.IFNA(INDEX(Source_Lookup[Longitude],MATCH(Table4[[#This Row],[Facility_Name]],Source_Lookup[Facility],0)),"")=0,"",_xlfn.IFNA(INDEX(Source_Lookup[Longitude],MATCH(Table4[[#This Row],[Facility_Name]],Source_Lookup[Facility],0)),""))</f>
        <v/>
      </c>
      <c r="M79" s="5"/>
      <c r="N79" s="5"/>
      <c r="O79" s="25"/>
      <c r="P79" s="5"/>
      <c r="Q79" s="65"/>
      <c r="R79" s="8"/>
      <c r="S79" s="64"/>
      <c r="T79" s="6"/>
      <c r="U79" s="47"/>
      <c r="V79" s="8"/>
      <c r="W79" s="47"/>
      <c r="X79" s="47"/>
      <c r="Y79" s="47"/>
      <c r="Z79" s="47"/>
      <c r="AA79" s="46"/>
      <c r="AB79" s="64"/>
      <c r="AC79" s="48"/>
      <c r="AD79" s="46"/>
      <c r="AE79" s="5"/>
      <c r="AF79" s="47"/>
      <c r="AG79" s="50"/>
      <c r="AH79" s="52" t="str">
        <f t="shared" si="3"/>
        <v/>
      </c>
      <c r="AI79" s="39">
        <f>IF(A79="",0,IF(OR(COUNTBLANK(C79)+COUNTBLANK(I79:J79)+COUNTBLANK(M79:R79)+COUNTBLANK(T79)+COUNTBLANK(V79)+COUNTBLANK(Table4[[#This Row],[Deliveries_from_new_facilities]])),"1","0"))</f>
        <v>0</v>
      </c>
      <c r="AJ79" s="37">
        <f t="shared" si="4"/>
        <v>0</v>
      </c>
      <c r="AK79" s="38">
        <f>IF(A79="",0,IF(V79="no",0,IF(OR(COUNTBLANK(Table4[[#This Row],[Net_Nameplate_Capacity_MW]:[Additional_Capacity]])+COUNTBLANK(Table4[[#This Row],[Deliveries_from_existing_factilities]])),"1","0")))</f>
        <v>0</v>
      </c>
      <c r="AL79" s="37">
        <f>IF(OR(A79="",Table4[[#This Row],[GPE_Determination]]="No"),0,IF(AA79="NO",0,IF(OR(COUNTBLANK(Table4[[#This Row],[Implementation_Date]:[Description_of_Activities]])),"1","0")))</f>
        <v>0</v>
      </c>
    </row>
    <row r="80" spans="1:38" s="7" customFormat="1" ht="15.6" x14ac:dyDescent="0.3">
      <c r="A80" s="40"/>
      <c r="B80" s="44"/>
      <c r="C80" s="6"/>
      <c r="D80" s="49" t="str">
        <f>IF(Table4[[#This Row],[Facility_Name]]=0,"",IF(_xlfn.IFNA(INDEX(Source_Lookup[SourceID],MATCH(Table4[[#This Row],[Facility_Name]],Source_Lookup[Facility],0)),"")=0,"",_xlfn.IFNA(INDEX(Source_Lookup[SourceID],MATCH(Table4[[#This Row],[Facility_Name]],Source_Lookup[Facility],0)),"Newly Specified")))</f>
        <v/>
      </c>
      <c r="E80" s="63" t="str">
        <f>IF(_xlfn.IFNA(INDEX(Source_Lookup[EPA_Acid_Rain_Program],MATCH(Table4[[#This Row],[Facility_Name]],Source_Lookup[Facility],0)),"")=0,"",_xlfn.IFNA(INDEX(Source_Lookup[EPA_Acid_Rain_Program],MATCH(Table4[[#This Row],[Facility_Name]],Source_Lookup[Facility],0)),""))</f>
        <v/>
      </c>
      <c r="F80" s="44" t="str">
        <f>IF(_xlfn.IFNA(INDEX(Source_Lookup[EPA_40CFR_Part98],MATCH(Table4[[#This Row],[Facility_Name]],Source_Lookup[Facility],0)),"")=0,"",_xlfn.IFNA(INDEX(Source_Lookup[EPA_40CFR_Part98],MATCH(Table4[[#This Row],[Facility_Name]],Source_Lookup[Facility],0)),""))</f>
        <v/>
      </c>
      <c r="G80" s="44" t="str">
        <f>IF(_xlfn.IFNA(INDEX(Source_Lookup[EIA_ID],MATCH(Table4[[#This Row],[Facility_Name]],Source_Lookup[Facility],0)),"")=0,"",_xlfn.IFNA(INDEX(Source_Lookup[EIA_ID],MATCH(Table4[[#This Row],[Facility_Name]],Source_Lookup[Facility],0)),""))</f>
        <v/>
      </c>
      <c r="H80" s="44"/>
      <c r="I80" s="5" t="str">
        <f>IF(_xlfn.IFNA(INDEX(Source_Lookup[Address],MATCH(Table4[[#This Row],[Facility_Name]],Source_Lookup[Facility],0)),"")=0,"",_xlfn.IFNA(INDEX(Source_Lookup[Address],MATCH(Table4[[#This Row],[Facility_Name]],Source_Lookup[Facility],0)),""))</f>
        <v/>
      </c>
      <c r="J80" s="5" t="str">
        <f>IF(_xlfn.IFNA(INDEX(Source_Lookup[Jurisdiction],MATCH(Table4[[#This Row],[Facility_Name]],Source_Lookup[Facility],0)),"")=0,"",_xlfn.IFNA(INDEX(Source_Lookup[Jurisdiction],MATCH(Table4[[#This Row],[Facility_Name]],Source_Lookup[Facility],0)),""))</f>
        <v/>
      </c>
      <c r="K80" s="63" t="str">
        <f>IF(_xlfn.IFNA(INDEX(Source_Lookup[Latitude],MATCH(Table4[[#This Row],[Facility_Name]],Source_Lookup[Facility],0)),"")=0,"",_xlfn.IFNA(INDEX(Source_Lookup[Latitude],MATCH(Table4[[#This Row],[Facility_Name]],Source_Lookup[Facility],0)),""))</f>
        <v/>
      </c>
      <c r="L80" s="63" t="str">
        <f>IF(_xlfn.IFNA(INDEX(Source_Lookup[Longitude],MATCH(Table4[[#This Row],[Facility_Name]],Source_Lookup[Facility],0)),"")=0,"",_xlfn.IFNA(INDEX(Source_Lookup[Longitude],MATCH(Table4[[#This Row],[Facility_Name]],Source_Lookup[Facility],0)),""))</f>
        <v/>
      </c>
      <c r="M80" s="5"/>
      <c r="N80" s="5"/>
      <c r="O80" s="25"/>
      <c r="P80" s="5"/>
      <c r="Q80" s="65"/>
      <c r="R80" s="8"/>
      <c r="S80" s="64"/>
      <c r="T80" s="6"/>
      <c r="U80" s="47"/>
      <c r="V80" s="8"/>
      <c r="W80" s="47"/>
      <c r="X80" s="47"/>
      <c r="Y80" s="47"/>
      <c r="Z80" s="47"/>
      <c r="AA80" s="46"/>
      <c r="AB80" s="64"/>
      <c r="AC80" s="48"/>
      <c r="AD80" s="46"/>
      <c r="AE80" s="5"/>
      <c r="AF80" s="47"/>
      <c r="AG80" s="50"/>
      <c r="AH80" s="52" t="str">
        <f t="shared" si="3"/>
        <v/>
      </c>
      <c r="AI80" s="39">
        <f>IF(A80="",0,IF(OR(COUNTBLANK(C80)+COUNTBLANK(I80:J80)+COUNTBLANK(M80:R80)+COUNTBLANK(T80)+COUNTBLANK(V80)+COUNTBLANK(Table4[[#This Row],[Deliveries_from_new_facilities]])),"1","0"))</f>
        <v>0</v>
      </c>
      <c r="AJ80" s="37">
        <f t="shared" si="4"/>
        <v>0</v>
      </c>
      <c r="AK80" s="38">
        <f>IF(A80="",0,IF(V80="no",0,IF(OR(COUNTBLANK(Table4[[#This Row],[Net_Nameplate_Capacity_MW]:[Additional_Capacity]])+COUNTBLANK(Table4[[#This Row],[Deliveries_from_existing_factilities]])),"1","0")))</f>
        <v>0</v>
      </c>
      <c r="AL80" s="37">
        <f>IF(OR(A80="",Table4[[#This Row],[GPE_Determination]]="No"),0,IF(AA80="NO",0,IF(OR(COUNTBLANK(Table4[[#This Row],[Implementation_Date]:[Description_of_Activities]])),"1","0")))</f>
        <v>0</v>
      </c>
    </row>
    <row r="81" spans="1:38" s="7" customFormat="1" ht="15.6" x14ac:dyDescent="0.3">
      <c r="A81" s="40"/>
      <c r="B81" s="44"/>
      <c r="C81" s="6"/>
      <c r="D81" s="49" t="str">
        <f>IF(Table4[[#This Row],[Facility_Name]]=0,"",IF(_xlfn.IFNA(INDEX(Source_Lookup[SourceID],MATCH(Table4[[#This Row],[Facility_Name]],Source_Lookup[Facility],0)),"")=0,"",_xlfn.IFNA(INDEX(Source_Lookup[SourceID],MATCH(Table4[[#This Row],[Facility_Name]],Source_Lookup[Facility],0)),"Newly Specified")))</f>
        <v/>
      </c>
      <c r="E81" s="63" t="str">
        <f>IF(_xlfn.IFNA(INDEX(Source_Lookup[EPA_Acid_Rain_Program],MATCH(Table4[[#This Row],[Facility_Name]],Source_Lookup[Facility],0)),"")=0,"",_xlfn.IFNA(INDEX(Source_Lookup[EPA_Acid_Rain_Program],MATCH(Table4[[#This Row],[Facility_Name]],Source_Lookup[Facility],0)),""))</f>
        <v/>
      </c>
      <c r="F81" s="44" t="str">
        <f>IF(_xlfn.IFNA(INDEX(Source_Lookup[EPA_40CFR_Part98],MATCH(Table4[[#This Row],[Facility_Name]],Source_Lookup[Facility],0)),"")=0,"",_xlfn.IFNA(INDEX(Source_Lookup[EPA_40CFR_Part98],MATCH(Table4[[#This Row],[Facility_Name]],Source_Lookup[Facility],0)),""))</f>
        <v/>
      </c>
      <c r="G81" s="44" t="str">
        <f>IF(_xlfn.IFNA(INDEX(Source_Lookup[EIA_ID],MATCH(Table4[[#This Row],[Facility_Name]],Source_Lookup[Facility],0)),"")=0,"",_xlfn.IFNA(INDEX(Source_Lookup[EIA_ID],MATCH(Table4[[#This Row],[Facility_Name]],Source_Lookup[Facility],0)),""))</f>
        <v/>
      </c>
      <c r="H81" s="44"/>
      <c r="I81" s="5" t="str">
        <f>IF(_xlfn.IFNA(INDEX(Source_Lookup[Address],MATCH(Table4[[#This Row],[Facility_Name]],Source_Lookup[Facility],0)),"")=0,"",_xlfn.IFNA(INDEX(Source_Lookup[Address],MATCH(Table4[[#This Row],[Facility_Name]],Source_Lookup[Facility],0)),""))</f>
        <v/>
      </c>
      <c r="J81" s="5" t="str">
        <f>IF(_xlfn.IFNA(INDEX(Source_Lookup[Jurisdiction],MATCH(Table4[[#This Row],[Facility_Name]],Source_Lookup[Facility],0)),"")=0,"",_xlfn.IFNA(INDEX(Source_Lookup[Jurisdiction],MATCH(Table4[[#This Row],[Facility_Name]],Source_Lookup[Facility],0)),""))</f>
        <v/>
      </c>
      <c r="K81" s="63" t="str">
        <f>IF(_xlfn.IFNA(INDEX(Source_Lookup[Latitude],MATCH(Table4[[#This Row],[Facility_Name]],Source_Lookup[Facility],0)),"")=0,"",_xlfn.IFNA(INDEX(Source_Lookup[Latitude],MATCH(Table4[[#This Row],[Facility_Name]],Source_Lookup[Facility],0)),""))</f>
        <v/>
      </c>
      <c r="L81" s="63" t="str">
        <f>IF(_xlfn.IFNA(INDEX(Source_Lookup[Longitude],MATCH(Table4[[#This Row],[Facility_Name]],Source_Lookup[Facility],0)),"")=0,"",_xlfn.IFNA(INDEX(Source_Lookup[Longitude],MATCH(Table4[[#This Row],[Facility_Name]],Source_Lookup[Facility],0)),""))</f>
        <v/>
      </c>
      <c r="M81" s="5"/>
      <c r="N81" s="5"/>
      <c r="O81" s="25"/>
      <c r="P81" s="5"/>
      <c r="Q81" s="65"/>
      <c r="R81" s="8"/>
      <c r="S81" s="64"/>
      <c r="T81" s="6"/>
      <c r="U81" s="47"/>
      <c r="V81" s="8"/>
      <c r="W81" s="47"/>
      <c r="X81" s="47"/>
      <c r="Y81" s="47"/>
      <c r="Z81" s="47"/>
      <c r="AA81" s="46"/>
      <c r="AB81" s="64"/>
      <c r="AC81" s="48"/>
      <c r="AD81" s="46"/>
      <c r="AE81" s="5"/>
      <c r="AF81" s="47"/>
      <c r="AG81" s="50"/>
      <c r="AH81" s="52" t="str">
        <f t="shared" si="3"/>
        <v/>
      </c>
      <c r="AI81" s="39">
        <f>IF(A81="",0,IF(OR(COUNTBLANK(C81)+COUNTBLANK(I81:J81)+COUNTBLANK(M81:R81)+COUNTBLANK(T81)+COUNTBLANK(V81)+COUNTBLANK(Table4[[#This Row],[Deliveries_from_new_facilities]])),"1","0"))</f>
        <v>0</v>
      </c>
      <c r="AJ81" s="37">
        <f t="shared" si="4"/>
        <v>0</v>
      </c>
      <c r="AK81" s="38">
        <f>IF(A81="",0,IF(V81="no",0,IF(OR(COUNTBLANK(Table4[[#This Row],[Net_Nameplate_Capacity_MW]:[Additional_Capacity]])+COUNTBLANK(Table4[[#This Row],[Deliveries_from_existing_factilities]])),"1","0")))</f>
        <v>0</v>
      </c>
      <c r="AL81" s="37">
        <f>IF(OR(A81="",Table4[[#This Row],[GPE_Determination]]="No"),0,IF(AA81="NO",0,IF(OR(COUNTBLANK(Table4[[#This Row],[Implementation_Date]:[Description_of_Activities]])),"1","0")))</f>
        <v>0</v>
      </c>
    </row>
    <row r="82" spans="1:38" s="7" customFormat="1" ht="15.6" x14ac:dyDescent="0.3">
      <c r="A82" s="40"/>
      <c r="B82" s="44"/>
      <c r="C82" s="6"/>
      <c r="D82" s="49" t="str">
        <f>IF(Table4[[#This Row],[Facility_Name]]=0,"",IF(_xlfn.IFNA(INDEX(Source_Lookup[SourceID],MATCH(Table4[[#This Row],[Facility_Name]],Source_Lookup[Facility],0)),"")=0,"",_xlfn.IFNA(INDEX(Source_Lookup[SourceID],MATCH(Table4[[#This Row],[Facility_Name]],Source_Lookup[Facility],0)),"Newly Specified")))</f>
        <v/>
      </c>
      <c r="E82" s="63" t="str">
        <f>IF(_xlfn.IFNA(INDEX(Source_Lookup[EPA_Acid_Rain_Program],MATCH(Table4[[#This Row],[Facility_Name]],Source_Lookup[Facility],0)),"")=0,"",_xlfn.IFNA(INDEX(Source_Lookup[EPA_Acid_Rain_Program],MATCH(Table4[[#This Row],[Facility_Name]],Source_Lookup[Facility],0)),""))</f>
        <v/>
      </c>
      <c r="F82" s="44" t="str">
        <f>IF(_xlfn.IFNA(INDEX(Source_Lookup[EPA_40CFR_Part98],MATCH(Table4[[#This Row],[Facility_Name]],Source_Lookup[Facility],0)),"")=0,"",_xlfn.IFNA(INDEX(Source_Lookup[EPA_40CFR_Part98],MATCH(Table4[[#This Row],[Facility_Name]],Source_Lookup[Facility],0)),""))</f>
        <v/>
      </c>
      <c r="G82" s="44" t="str">
        <f>IF(_xlfn.IFNA(INDEX(Source_Lookup[EIA_ID],MATCH(Table4[[#This Row],[Facility_Name]],Source_Lookup[Facility],0)),"")=0,"",_xlfn.IFNA(INDEX(Source_Lookup[EIA_ID],MATCH(Table4[[#This Row],[Facility_Name]],Source_Lookup[Facility],0)),""))</f>
        <v/>
      </c>
      <c r="H82" s="44"/>
      <c r="I82" s="5" t="str">
        <f>IF(_xlfn.IFNA(INDEX(Source_Lookup[Address],MATCH(Table4[[#This Row],[Facility_Name]],Source_Lookup[Facility],0)),"")=0,"",_xlfn.IFNA(INDEX(Source_Lookup[Address],MATCH(Table4[[#This Row],[Facility_Name]],Source_Lookup[Facility],0)),""))</f>
        <v/>
      </c>
      <c r="J82" s="5" t="str">
        <f>IF(_xlfn.IFNA(INDEX(Source_Lookup[Jurisdiction],MATCH(Table4[[#This Row],[Facility_Name]],Source_Lookup[Facility],0)),"")=0,"",_xlfn.IFNA(INDEX(Source_Lookup[Jurisdiction],MATCH(Table4[[#This Row],[Facility_Name]],Source_Lookup[Facility],0)),""))</f>
        <v/>
      </c>
      <c r="K82" s="63" t="str">
        <f>IF(_xlfn.IFNA(INDEX(Source_Lookup[Latitude],MATCH(Table4[[#This Row],[Facility_Name]],Source_Lookup[Facility],0)),"")=0,"",_xlfn.IFNA(INDEX(Source_Lookup[Latitude],MATCH(Table4[[#This Row],[Facility_Name]],Source_Lookup[Facility],0)),""))</f>
        <v/>
      </c>
      <c r="L82" s="63" t="str">
        <f>IF(_xlfn.IFNA(INDEX(Source_Lookup[Longitude],MATCH(Table4[[#This Row],[Facility_Name]],Source_Lookup[Facility],0)),"")=0,"",_xlfn.IFNA(INDEX(Source_Lookup[Longitude],MATCH(Table4[[#This Row],[Facility_Name]],Source_Lookup[Facility],0)),""))</f>
        <v/>
      </c>
      <c r="M82" s="5"/>
      <c r="N82" s="5"/>
      <c r="O82" s="25"/>
      <c r="P82" s="5"/>
      <c r="Q82" s="65"/>
      <c r="R82" s="8"/>
      <c r="S82" s="64"/>
      <c r="T82" s="6"/>
      <c r="U82" s="47"/>
      <c r="V82" s="8"/>
      <c r="W82" s="47"/>
      <c r="X82" s="47"/>
      <c r="Y82" s="47"/>
      <c r="Z82" s="47"/>
      <c r="AA82" s="46"/>
      <c r="AB82" s="64"/>
      <c r="AC82" s="48"/>
      <c r="AD82" s="46"/>
      <c r="AE82" s="5"/>
      <c r="AF82" s="47"/>
      <c r="AG82" s="50"/>
      <c r="AH82" s="52" t="str">
        <f t="shared" si="3"/>
        <v/>
      </c>
      <c r="AI82" s="39">
        <f>IF(A82="",0,IF(OR(COUNTBLANK(C82)+COUNTBLANK(I82:J82)+COUNTBLANK(M82:R82)+COUNTBLANK(T82)+COUNTBLANK(V82)+COUNTBLANK(Table4[[#This Row],[Deliveries_from_new_facilities]])),"1","0"))</f>
        <v>0</v>
      </c>
      <c r="AJ82" s="37">
        <f t="shared" si="4"/>
        <v>0</v>
      </c>
      <c r="AK82" s="38">
        <f>IF(A82="",0,IF(V82="no",0,IF(OR(COUNTBLANK(Table4[[#This Row],[Net_Nameplate_Capacity_MW]:[Additional_Capacity]])+COUNTBLANK(Table4[[#This Row],[Deliveries_from_existing_factilities]])),"1","0")))</f>
        <v>0</v>
      </c>
      <c r="AL82" s="37">
        <f>IF(OR(A82="",Table4[[#This Row],[GPE_Determination]]="No"),0,IF(AA82="NO",0,IF(OR(COUNTBLANK(Table4[[#This Row],[Implementation_Date]:[Description_of_Activities]])),"1","0")))</f>
        <v>0</v>
      </c>
    </row>
    <row r="83" spans="1:38" s="7" customFormat="1" ht="15.6" x14ac:dyDescent="0.3">
      <c r="A83" s="40"/>
      <c r="B83" s="44"/>
      <c r="C83" s="6"/>
      <c r="D83" s="49" t="str">
        <f>IF(Table4[[#This Row],[Facility_Name]]=0,"",IF(_xlfn.IFNA(INDEX(Source_Lookup[SourceID],MATCH(Table4[[#This Row],[Facility_Name]],Source_Lookup[Facility],0)),"")=0,"",_xlfn.IFNA(INDEX(Source_Lookup[SourceID],MATCH(Table4[[#This Row],[Facility_Name]],Source_Lookup[Facility],0)),"Newly Specified")))</f>
        <v/>
      </c>
      <c r="E83" s="63" t="str">
        <f>IF(_xlfn.IFNA(INDEX(Source_Lookup[EPA_Acid_Rain_Program],MATCH(Table4[[#This Row],[Facility_Name]],Source_Lookup[Facility],0)),"")=0,"",_xlfn.IFNA(INDEX(Source_Lookup[EPA_Acid_Rain_Program],MATCH(Table4[[#This Row],[Facility_Name]],Source_Lookup[Facility],0)),""))</f>
        <v/>
      </c>
      <c r="F83" s="44" t="str">
        <f>IF(_xlfn.IFNA(INDEX(Source_Lookup[EPA_40CFR_Part98],MATCH(Table4[[#This Row],[Facility_Name]],Source_Lookup[Facility],0)),"")=0,"",_xlfn.IFNA(INDEX(Source_Lookup[EPA_40CFR_Part98],MATCH(Table4[[#This Row],[Facility_Name]],Source_Lookup[Facility],0)),""))</f>
        <v/>
      </c>
      <c r="G83" s="44" t="str">
        <f>IF(_xlfn.IFNA(INDEX(Source_Lookup[EIA_ID],MATCH(Table4[[#This Row],[Facility_Name]],Source_Lookup[Facility],0)),"")=0,"",_xlfn.IFNA(INDEX(Source_Lookup[EIA_ID],MATCH(Table4[[#This Row],[Facility_Name]],Source_Lookup[Facility],0)),""))</f>
        <v/>
      </c>
      <c r="H83" s="44"/>
      <c r="I83" s="5" t="str">
        <f>IF(_xlfn.IFNA(INDEX(Source_Lookup[Address],MATCH(Table4[[#This Row],[Facility_Name]],Source_Lookup[Facility],0)),"")=0,"",_xlfn.IFNA(INDEX(Source_Lookup[Address],MATCH(Table4[[#This Row],[Facility_Name]],Source_Lookup[Facility],0)),""))</f>
        <v/>
      </c>
      <c r="J83" s="5" t="str">
        <f>IF(_xlfn.IFNA(INDEX(Source_Lookup[Jurisdiction],MATCH(Table4[[#This Row],[Facility_Name]],Source_Lookup[Facility],0)),"")=0,"",_xlfn.IFNA(INDEX(Source_Lookup[Jurisdiction],MATCH(Table4[[#This Row],[Facility_Name]],Source_Lookup[Facility],0)),""))</f>
        <v/>
      </c>
      <c r="K83" s="63" t="str">
        <f>IF(_xlfn.IFNA(INDEX(Source_Lookup[Latitude],MATCH(Table4[[#This Row],[Facility_Name]],Source_Lookup[Facility],0)),"")=0,"",_xlfn.IFNA(INDEX(Source_Lookup[Latitude],MATCH(Table4[[#This Row],[Facility_Name]],Source_Lookup[Facility],0)),""))</f>
        <v/>
      </c>
      <c r="L83" s="63" t="str">
        <f>IF(_xlfn.IFNA(INDEX(Source_Lookup[Longitude],MATCH(Table4[[#This Row],[Facility_Name]],Source_Lookup[Facility],0)),"")=0,"",_xlfn.IFNA(INDEX(Source_Lookup[Longitude],MATCH(Table4[[#This Row],[Facility_Name]],Source_Lookup[Facility],0)),""))</f>
        <v/>
      </c>
      <c r="M83" s="5"/>
      <c r="N83" s="5"/>
      <c r="O83" s="25"/>
      <c r="P83" s="5"/>
      <c r="Q83" s="65"/>
      <c r="R83" s="8"/>
      <c r="S83" s="64"/>
      <c r="T83" s="6"/>
      <c r="U83" s="47"/>
      <c r="V83" s="8"/>
      <c r="W83" s="47"/>
      <c r="X83" s="47"/>
      <c r="Y83" s="47"/>
      <c r="Z83" s="47"/>
      <c r="AA83" s="46"/>
      <c r="AB83" s="64"/>
      <c r="AC83" s="48"/>
      <c r="AD83" s="46"/>
      <c r="AE83" s="5"/>
      <c r="AF83" s="47"/>
      <c r="AG83" s="50"/>
      <c r="AH83" s="52" t="str">
        <f t="shared" si="3"/>
        <v/>
      </c>
      <c r="AI83" s="39">
        <f>IF(A83="",0,IF(OR(COUNTBLANK(C83)+COUNTBLANK(I83:J83)+COUNTBLANK(M83:R83)+COUNTBLANK(T83)+COUNTBLANK(V83)+COUNTBLANK(Table4[[#This Row],[Deliveries_from_new_facilities]])),"1","0"))</f>
        <v>0</v>
      </c>
      <c r="AJ83" s="37">
        <f t="shared" si="4"/>
        <v>0</v>
      </c>
      <c r="AK83" s="38">
        <f>IF(A83="",0,IF(V83="no",0,IF(OR(COUNTBLANK(Table4[[#This Row],[Net_Nameplate_Capacity_MW]:[Additional_Capacity]])+COUNTBLANK(Table4[[#This Row],[Deliveries_from_existing_factilities]])),"1","0")))</f>
        <v>0</v>
      </c>
      <c r="AL83" s="37">
        <f>IF(OR(A83="",Table4[[#This Row],[GPE_Determination]]="No"),0,IF(AA83="NO",0,IF(OR(COUNTBLANK(Table4[[#This Row],[Implementation_Date]:[Description_of_Activities]])),"1","0")))</f>
        <v>0</v>
      </c>
    </row>
    <row r="84" spans="1:38" s="7" customFormat="1" ht="15.6" x14ac:dyDescent="0.3">
      <c r="A84" s="40"/>
      <c r="B84" s="44"/>
      <c r="C84" s="6"/>
      <c r="D84" s="49" t="str">
        <f>IF(Table4[[#This Row],[Facility_Name]]=0,"",IF(_xlfn.IFNA(INDEX(Source_Lookup[SourceID],MATCH(Table4[[#This Row],[Facility_Name]],Source_Lookup[Facility],0)),"")=0,"",_xlfn.IFNA(INDEX(Source_Lookup[SourceID],MATCH(Table4[[#This Row],[Facility_Name]],Source_Lookup[Facility],0)),"Newly Specified")))</f>
        <v/>
      </c>
      <c r="E84" s="63" t="str">
        <f>IF(_xlfn.IFNA(INDEX(Source_Lookup[EPA_Acid_Rain_Program],MATCH(Table4[[#This Row],[Facility_Name]],Source_Lookup[Facility],0)),"")=0,"",_xlfn.IFNA(INDEX(Source_Lookup[EPA_Acid_Rain_Program],MATCH(Table4[[#This Row],[Facility_Name]],Source_Lookup[Facility],0)),""))</f>
        <v/>
      </c>
      <c r="F84" s="44" t="str">
        <f>IF(_xlfn.IFNA(INDEX(Source_Lookup[EPA_40CFR_Part98],MATCH(Table4[[#This Row],[Facility_Name]],Source_Lookup[Facility],0)),"")=0,"",_xlfn.IFNA(INDEX(Source_Lookup[EPA_40CFR_Part98],MATCH(Table4[[#This Row],[Facility_Name]],Source_Lookup[Facility],0)),""))</f>
        <v/>
      </c>
      <c r="G84" s="44" t="str">
        <f>IF(_xlfn.IFNA(INDEX(Source_Lookup[EIA_ID],MATCH(Table4[[#This Row],[Facility_Name]],Source_Lookup[Facility],0)),"")=0,"",_xlfn.IFNA(INDEX(Source_Lookup[EIA_ID],MATCH(Table4[[#This Row],[Facility_Name]],Source_Lookup[Facility],0)),""))</f>
        <v/>
      </c>
      <c r="H84" s="44"/>
      <c r="I84" s="5" t="str">
        <f>IF(_xlfn.IFNA(INDEX(Source_Lookup[Address],MATCH(Table4[[#This Row],[Facility_Name]],Source_Lookup[Facility],0)),"")=0,"",_xlfn.IFNA(INDEX(Source_Lookup[Address],MATCH(Table4[[#This Row],[Facility_Name]],Source_Lookup[Facility],0)),""))</f>
        <v/>
      </c>
      <c r="J84" s="5" t="str">
        <f>IF(_xlfn.IFNA(INDEX(Source_Lookup[Jurisdiction],MATCH(Table4[[#This Row],[Facility_Name]],Source_Lookup[Facility],0)),"")=0,"",_xlfn.IFNA(INDEX(Source_Lookup[Jurisdiction],MATCH(Table4[[#This Row],[Facility_Name]],Source_Lookup[Facility],0)),""))</f>
        <v/>
      </c>
      <c r="K84" s="63" t="str">
        <f>IF(_xlfn.IFNA(INDEX(Source_Lookup[Latitude],MATCH(Table4[[#This Row],[Facility_Name]],Source_Lookup[Facility],0)),"")=0,"",_xlfn.IFNA(INDEX(Source_Lookup[Latitude],MATCH(Table4[[#This Row],[Facility_Name]],Source_Lookup[Facility],0)),""))</f>
        <v/>
      </c>
      <c r="L84" s="63" t="str">
        <f>IF(_xlfn.IFNA(INDEX(Source_Lookup[Longitude],MATCH(Table4[[#This Row],[Facility_Name]],Source_Lookup[Facility],0)),"")=0,"",_xlfn.IFNA(INDEX(Source_Lookup[Longitude],MATCH(Table4[[#This Row],[Facility_Name]],Source_Lookup[Facility],0)),""))</f>
        <v/>
      </c>
      <c r="M84" s="5"/>
      <c r="N84" s="5"/>
      <c r="O84" s="25"/>
      <c r="P84" s="5"/>
      <c r="Q84" s="65"/>
      <c r="R84" s="8"/>
      <c r="S84" s="64"/>
      <c r="T84" s="6"/>
      <c r="U84" s="47"/>
      <c r="V84" s="8"/>
      <c r="W84" s="47"/>
      <c r="X84" s="47"/>
      <c r="Y84" s="47"/>
      <c r="Z84" s="47"/>
      <c r="AA84" s="46"/>
      <c r="AB84" s="64"/>
      <c r="AC84" s="48"/>
      <c r="AD84" s="46"/>
      <c r="AE84" s="5"/>
      <c r="AF84" s="47"/>
      <c r="AG84" s="50"/>
      <c r="AH84" s="52" t="str">
        <f t="shared" si="3"/>
        <v/>
      </c>
      <c r="AI84" s="39">
        <f>IF(A84="",0,IF(OR(COUNTBLANK(C84)+COUNTBLANK(I84:J84)+COUNTBLANK(M84:R84)+COUNTBLANK(T84)+COUNTBLANK(V84)+COUNTBLANK(Table4[[#This Row],[Deliveries_from_new_facilities]])),"1","0"))</f>
        <v>0</v>
      </c>
      <c r="AJ84" s="37">
        <f t="shared" si="4"/>
        <v>0</v>
      </c>
      <c r="AK84" s="38">
        <f>IF(A84="",0,IF(V84="no",0,IF(OR(COUNTBLANK(Table4[[#This Row],[Net_Nameplate_Capacity_MW]:[Additional_Capacity]])+COUNTBLANK(Table4[[#This Row],[Deliveries_from_existing_factilities]])),"1","0")))</f>
        <v>0</v>
      </c>
      <c r="AL84" s="37">
        <f>IF(OR(A84="",Table4[[#This Row],[GPE_Determination]]="No"),0,IF(AA84="NO",0,IF(OR(COUNTBLANK(Table4[[#This Row],[Implementation_Date]:[Description_of_Activities]])),"1","0")))</f>
        <v>0</v>
      </c>
    </row>
    <row r="85" spans="1:38" s="7" customFormat="1" ht="15.6" x14ac:dyDescent="0.3">
      <c r="A85" s="40"/>
      <c r="B85" s="44"/>
      <c r="C85" s="6"/>
      <c r="D85" s="49" t="str">
        <f>IF(Table4[[#This Row],[Facility_Name]]=0,"",IF(_xlfn.IFNA(INDEX(Source_Lookup[SourceID],MATCH(Table4[[#This Row],[Facility_Name]],Source_Lookup[Facility],0)),"")=0,"",_xlfn.IFNA(INDEX(Source_Lookup[SourceID],MATCH(Table4[[#This Row],[Facility_Name]],Source_Lookup[Facility],0)),"Newly Specified")))</f>
        <v/>
      </c>
      <c r="E85" s="63" t="str">
        <f>IF(_xlfn.IFNA(INDEX(Source_Lookup[EPA_Acid_Rain_Program],MATCH(Table4[[#This Row],[Facility_Name]],Source_Lookup[Facility],0)),"")=0,"",_xlfn.IFNA(INDEX(Source_Lookup[EPA_Acid_Rain_Program],MATCH(Table4[[#This Row],[Facility_Name]],Source_Lookup[Facility],0)),""))</f>
        <v/>
      </c>
      <c r="F85" s="44" t="str">
        <f>IF(_xlfn.IFNA(INDEX(Source_Lookup[EPA_40CFR_Part98],MATCH(Table4[[#This Row],[Facility_Name]],Source_Lookup[Facility],0)),"")=0,"",_xlfn.IFNA(INDEX(Source_Lookup[EPA_40CFR_Part98],MATCH(Table4[[#This Row],[Facility_Name]],Source_Lookup[Facility],0)),""))</f>
        <v/>
      </c>
      <c r="G85" s="44" t="str">
        <f>IF(_xlfn.IFNA(INDEX(Source_Lookup[EIA_ID],MATCH(Table4[[#This Row],[Facility_Name]],Source_Lookup[Facility],0)),"")=0,"",_xlfn.IFNA(INDEX(Source_Lookup[EIA_ID],MATCH(Table4[[#This Row],[Facility_Name]],Source_Lookup[Facility],0)),""))</f>
        <v/>
      </c>
      <c r="H85" s="44"/>
      <c r="I85" s="5" t="str">
        <f>IF(_xlfn.IFNA(INDEX(Source_Lookup[Address],MATCH(Table4[[#This Row],[Facility_Name]],Source_Lookup[Facility],0)),"")=0,"",_xlfn.IFNA(INDEX(Source_Lookup[Address],MATCH(Table4[[#This Row],[Facility_Name]],Source_Lookup[Facility],0)),""))</f>
        <v/>
      </c>
      <c r="J85" s="5" t="str">
        <f>IF(_xlfn.IFNA(INDEX(Source_Lookup[Jurisdiction],MATCH(Table4[[#This Row],[Facility_Name]],Source_Lookup[Facility],0)),"")=0,"",_xlfn.IFNA(INDEX(Source_Lookup[Jurisdiction],MATCH(Table4[[#This Row],[Facility_Name]],Source_Lookup[Facility],0)),""))</f>
        <v/>
      </c>
      <c r="K85" s="63" t="str">
        <f>IF(_xlfn.IFNA(INDEX(Source_Lookup[Latitude],MATCH(Table4[[#This Row],[Facility_Name]],Source_Lookup[Facility],0)),"")=0,"",_xlfn.IFNA(INDEX(Source_Lookup[Latitude],MATCH(Table4[[#This Row],[Facility_Name]],Source_Lookup[Facility],0)),""))</f>
        <v/>
      </c>
      <c r="L85" s="63" t="str">
        <f>IF(_xlfn.IFNA(INDEX(Source_Lookup[Longitude],MATCH(Table4[[#This Row],[Facility_Name]],Source_Lookup[Facility],0)),"")=0,"",_xlfn.IFNA(INDEX(Source_Lookup[Longitude],MATCH(Table4[[#This Row],[Facility_Name]],Source_Lookup[Facility],0)),""))</f>
        <v/>
      </c>
      <c r="M85" s="5"/>
      <c r="N85" s="5"/>
      <c r="O85" s="25"/>
      <c r="P85" s="5"/>
      <c r="Q85" s="65"/>
      <c r="R85" s="8"/>
      <c r="S85" s="64"/>
      <c r="T85" s="6"/>
      <c r="U85" s="47"/>
      <c r="V85" s="8"/>
      <c r="W85" s="47"/>
      <c r="X85" s="47"/>
      <c r="Y85" s="47"/>
      <c r="Z85" s="47"/>
      <c r="AA85" s="46"/>
      <c r="AB85" s="64"/>
      <c r="AC85" s="48"/>
      <c r="AD85" s="46"/>
      <c r="AE85" s="5"/>
      <c r="AF85" s="47"/>
      <c r="AG85" s="50"/>
      <c r="AH85" s="52" t="str">
        <f t="shared" si="3"/>
        <v/>
      </c>
      <c r="AI85" s="39">
        <f>IF(A85="",0,IF(OR(COUNTBLANK(C85)+COUNTBLANK(I85:J85)+COUNTBLANK(M85:R85)+COUNTBLANK(T85)+COUNTBLANK(V85)+COUNTBLANK(Table4[[#This Row],[Deliveries_from_new_facilities]])),"1","0"))</f>
        <v>0</v>
      </c>
      <c r="AJ85" s="37">
        <f t="shared" si="4"/>
        <v>0</v>
      </c>
      <c r="AK85" s="38">
        <f>IF(A85="",0,IF(V85="no",0,IF(OR(COUNTBLANK(Table4[[#This Row],[Net_Nameplate_Capacity_MW]:[Additional_Capacity]])+COUNTBLANK(Table4[[#This Row],[Deliveries_from_existing_factilities]])),"1","0")))</f>
        <v>0</v>
      </c>
      <c r="AL85" s="37">
        <f>IF(OR(A85="",Table4[[#This Row],[GPE_Determination]]="No"),0,IF(AA85="NO",0,IF(OR(COUNTBLANK(Table4[[#This Row],[Implementation_Date]:[Description_of_Activities]])),"1","0")))</f>
        <v>0</v>
      </c>
    </row>
    <row r="86" spans="1:38" s="7" customFormat="1" ht="15.6" x14ac:dyDescent="0.3">
      <c r="A86" s="40"/>
      <c r="B86" s="44"/>
      <c r="C86" s="6"/>
      <c r="D86" s="49" t="str">
        <f>IF(Table4[[#This Row],[Facility_Name]]=0,"",IF(_xlfn.IFNA(INDEX(Source_Lookup[SourceID],MATCH(Table4[[#This Row],[Facility_Name]],Source_Lookup[Facility],0)),"")=0,"",_xlfn.IFNA(INDEX(Source_Lookup[SourceID],MATCH(Table4[[#This Row],[Facility_Name]],Source_Lookup[Facility],0)),"Newly Specified")))</f>
        <v/>
      </c>
      <c r="E86" s="63" t="str">
        <f>IF(_xlfn.IFNA(INDEX(Source_Lookup[EPA_Acid_Rain_Program],MATCH(Table4[[#This Row],[Facility_Name]],Source_Lookup[Facility],0)),"")=0,"",_xlfn.IFNA(INDEX(Source_Lookup[EPA_Acid_Rain_Program],MATCH(Table4[[#This Row],[Facility_Name]],Source_Lookup[Facility],0)),""))</f>
        <v/>
      </c>
      <c r="F86" s="44" t="str">
        <f>IF(_xlfn.IFNA(INDEX(Source_Lookup[EPA_40CFR_Part98],MATCH(Table4[[#This Row],[Facility_Name]],Source_Lookup[Facility],0)),"")=0,"",_xlfn.IFNA(INDEX(Source_Lookup[EPA_40CFR_Part98],MATCH(Table4[[#This Row],[Facility_Name]],Source_Lookup[Facility],0)),""))</f>
        <v/>
      </c>
      <c r="G86" s="44" t="str">
        <f>IF(_xlfn.IFNA(INDEX(Source_Lookup[EIA_ID],MATCH(Table4[[#This Row],[Facility_Name]],Source_Lookup[Facility],0)),"")=0,"",_xlfn.IFNA(INDEX(Source_Lookup[EIA_ID],MATCH(Table4[[#This Row],[Facility_Name]],Source_Lookup[Facility],0)),""))</f>
        <v/>
      </c>
      <c r="H86" s="44"/>
      <c r="I86" s="5" t="str">
        <f>IF(_xlfn.IFNA(INDEX(Source_Lookup[Address],MATCH(Table4[[#This Row],[Facility_Name]],Source_Lookup[Facility],0)),"")=0,"",_xlfn.IFNA(INDEX(Source_Lookup[Address],MATCH(Table4[[#This Row],[Facility_Name]],Source_Lookup[Facility],0)),""))</f>
        <v/>
      </c>
      <c r="J86" s="5" t="str">
        <f>IF(_xlfn.IFNA(INDEX(Source_Lookup[Jurisdiction],MATCH(Table4[[#This Row],[Facility_Name]],Source_Lookup[Facility],0)),"")=0,"",_xlfn.IFNA(INDEX(Source_Lookup[Jurisdiction],MATCH(Table4[[#This Row],[Facility_Name]],Source_Lookup[Facility],0)),""))</f>
        <v/>
      </c>
      <c r="K86" s="63" t="str">
        <f>IF(_xlfn.IFNA(INDEX(Source_Lookup[Latitude],MATCH(Table4[[#This Row],[Facility_Name]],Source_Lookup[Facility],0)),"")=0,"",_xlfn.IFNA(INDEX(Source_Lookup[Latitude],MATCH(Table4[[#This Row],[Facility_Name]],Source_Lookup[Facility],0)),""))</f>
        <v/>
      </c>
      <c r="L86" s="63" t="str">
        <f>IF(_xlfn.IFNA(INDEX(Source_Lookup[Longitude],MATCH(Table4[[#This Row],[Facility_Name]],Source_Lookup[Facility],0)),"")=0,"",_xlfn.IFNA(INDEX(Source_Lookup[Longitude],MATCH(Table4[[#This Row],[Facility_Name]],Source_Lookup[Facility],0)),""))</f>
        <v/>
      </c>
      <c r="M86" s="5"/>
      <c r="N86" s="5"/>
      <c r="O86" s="25"/>
      <c r="P86" s="5"/>
      <c r="Q86" s="65"/>
      <c r="R86" s="8"/>
      <c r="S86" s="64"/>
      <c r="T86" s="6"/>
      <c r="U86" s="47"/>
      <c r="V86" s="8"/>
      <c r="W86" s="47"/>
      <c r="X86" s="47"/>
      <c r="Y86" s="47"/>
      <c r="Z86" s="47"/>
      <c r="AA86" s="46"/>
      <c r="AB86" s="64"/>
      <c r="AC86" s="48"/>
      <c r="AD86" s="46"/>
      <c r="AE86" s="5"/>
      <c r="AF86" s="47"/>
      <c r="AG86" s="50"/>
      <c r="AH86" s="52" t="str">
        <f t="shared" si="3"/>
        <v/>
      </c>
      <c r="AI86" s="39">
        <f>IF(A86="",0,IF(OR(COUNTBLANK(C86)+COUNTBLANK(I86:J86)+COUNTBLANK(M86:R86)+COUNTBLANK(T86)+COUNTBLANK(V86)+COUNTBLANK(Table4[[#This Row],[Deliveries_from_new_facilities]])),"1","0"))</f>
        <v>0</v>
      </c>
      <c r="AJ86" s="37">
        <f t="shared" si="4"/>
        <v>0</v>
      </c>
      <c r="AK86" s="38">
        <f>IF(A86="",0,IF(V86="no",0,IF(OR(COUNTBLANK(Table4[[#This Row],[Net_Nameplate_Capacity_MW]:[Additional_Capacity]])+COUNTBLANK(Table4[[#This Row],[Deliveries_from_existing_factilities]])),"1","0")))</f>
        <v>0</v>
      </c>
      <c r="AL86" s="37">
        <f>IF(OR(A86="",Table4[[#This Row],[GPE_Determination]]="No"),0,IF(AA86="NO",0,IF(OR(COUNTBLANK(Table4[[#This Row],[Implementation_Date]:[Description_of_Activities]])),"1","0")))</f>
        <v>0</v>
      </c>
    </row>
    <row r="87" spans="1:38" s="7" customFormat="1" ht="15.6" x14ac:dyDescent="0.3">
      <c r="A87" s="40"/>
      <c r="B87" s="44"/>
      <c r="C87" s="6"/>
      <c r="D87" s="49" t="str">
        <f>IF(Table4[[#This Row],[Facility_Name]]=0,"",IF(_xlfn.IFNA(INDEX(Source_Lookup[SourceID],MATCH(Table4[[#This Row],[Facility_Name]],Source_Lookup[Facility],0)),"")=0,"",_xlfn.IFNA(INDEX(Source_Lookup[SourceID],MATCH(Table4[[#This Row],[Facility_Name]],Source_Lookup[Facility],0)),"Newly Specified")))</f>
        <v/>
      </c>
      <c r="E87" s="63" t="str">
        <f>IF(_xlfn.IFNA(INDEX(Source_Lookup[EPA_Acid_Rain_Program],MATCH(Table4[[#This Row],[Facility_Name]],Source_Lookup[Facility],0)),"")=0,"",_xlfn.IFNA(INDEX(Source_Lookup[EPA_Acid_Rain_Program],MATCH(Table4[[#This Row],[Facility_Name]],Source_Lookup[Facility],0)),""))</f>
        <v/>
      </c>
      <c r="F87" s="44" t="str">
        <f>IF(_xlfn.IFNA(INDEX(Source_Lookup[EPA_40CFR_Part98],MATCH(Table4[[#This Row],[Facility_Name]],Source_Lookup[Facility],0)),"")=0,"",_xlfn.IFNA(INDEX(Source_Lookup[EPA_40CFR_Part98],MATCH(Table4[[#This Row],[Facility_Name]],Source_Lookup[Facility],0)),""))</f>
        <v/>
      </c>
      <c r="G87" s="44" t="str">
        <f>IF(_xlfn.IFNA(INDEX(Source_Lookup[EIA_ID],MATCH(Table4[[#This Row],[Facility_Name]],Source_Lookup[Facility],0)),"")=0,"",_xlfn.IFNA(INDEX(Source_Lookup[EIA_ID],MATCH(Table4[[#This Row],[Facility_Name]],Source_Lookup[Facility],0)),""))</f>
        <v/>
      </c>
      <c r="H87" s="44"/>
      <c r="I87" s="5" t="str">
        <f>IF(_xlfn.IFNA(INDEX(Source_Lookup[Address],MATCH(Table4[[#This Row],[Facility_Name]],Source_Lookup[Facility],0)),"")=0,"",_xlfn.IFNA(INDEX(Source_Lookup[Address],MATCH(Table4[[#This Row],[Facility_Name]],Source_Lookup[Facility],0)),""))</f>
        <v/>
      </c>
      <c r="J87" s="5" t="str">
        <f>IF(_xlfn.IFNA(INDEX(Source_Lookup[Jurisdiction],MATCH(Table4[[#This Row],[Facility_Name]],Source_Lookup[Facility],0)),"")=0,"",_xlfn.IFNA(INDEX(Source_Lookup[Jurisdiction],MATCH(Table4[[#This Row],[Facility_Name]],Source_Lookup[Facility],0)),""))</f>
        <v/>
      </c>
      <c r="K87" s="63" t="str">
        <f>IF(_xlfn.IFNA(INDEX(Source_Lookup[Latitude],MATCH(Table4[[#This Row],[Facility_Name]],Source_Lookup[Facility],0)),"")=0,"",_xlfn.IFNA(INDEX(Source_Lookup[Latitude],MATCH(Table4[[#This Row],[Facility_Name]],Source_Lookup[Facility],0)),""))</f>
        <v/>
      </c>
      <c r="L87" s="63" t="str">
        <f>IF(_xlfn.IFNA(INDEX(Source_Lookup[Longitude],MATCH(Table4[[#This Row],[Facility_Name]],Source_Lookup[Facility],0)),"")=0,"",_xlfn.IFNA(INDEX(Source_Lookup[Longitude],MATCH(Table4[[#This Row],[Facility_Name]],Source_Lookup[Facility],0)),""))</f>
        <v/>
      </c>
      <c r="M87" s="5"/>
      <c r="N87" s="5"/>
      <c r="O87" s="25"/>
      <c r="P87" s="5"/>
      <c r="Q87" s="65"/>
      <c r="R87" s="8"/>
      <c r="S87" s="64"/>
      <c r="T87" s="6"/>
      <c r="U87" s="47"/>
      <c r="V87" s="8"/>
      <c r="W87" s="47"/>
      <c r="X87" s="47"/>
      <c r="Y87" s="47"/>
      <c r="Z87" s="47"/>
      <c r="AA87" s="46"/>
      <c r="AB87" s="64"/>
      <c r="AC87" s="48"/>
      <c r="AD87" s="46"/>
      <c r="AE87" s="5"/>
      <c r="AF87" s="47"/>
      <c r="AG87" s="50"/>
      <c r="AH87" s="52" t="str">
        <f t="shared" si="3"/>
        <v/>
      </c>
      <c r="AI87" s="39">
        <f>IF(A87="",0,IF(OR(COUNTBLANK(C87)+COUNTBLANK(I87:J87)+COUNTBLANK(M87:R87)+COUNTBLANK(T87)+COUNTBLANK(V87)+COUNTBLANK(Table4[[#This Row],[Deliveries_from_new_facilities]])),"1","0"))</f>
        <v>0</v>
      </c>
      <c r="AJ87" s="37">
        <f t="shared" si="4"/>
        <v>0</v>
      </c>
      <c r="AK87" s="38">
        <f>IF(A87="",0,IF(V87="no",0,IF(OR(COUNTBLANK(Table4[[#This Row],[Net_Nameplate_Capacity_MW]:[Additional_Capacity]])+COUNTBLANK(Table4[[#This Row],[Deliveries_from_existing_factilities]])),"1","0")))</f>
        <v>0</v>
      </c>
      <c r="AL87" s="37">
        <f>IF(OR(A87="",Table4[[#This Row],[GPE_Determination]]="No"),0,IF(AA87="NO",0,IF(OR(COUNTBLANK(Table4[[#This Row],[Implementation_Date]:[Description_of_Activities]])),"1","0")))</f>
        <v>0</v>
      </c>
    </row>
    <row r="88" spans="1:38" s="7" customFormat="1" ht="15.6" x14ac:dyDescent="0.3">
      <c r="A88" s="40"/>
      <c r="B88" s="44"/>
      <c r="C88" s="6"/>
      <c r="D88" s="49" t="str">
        <f>IF(Table4[[#This Row],[Facility_Name]]=0,"",IF(_xlfn.IFNA(INDEX(Source_Lookup[SourceID],MATCH(Table4[[#This Row],[Facility_Name]],Source_Lookup[Facility],0)),"")=0,"",_xlfn.IFNA(INDEX(Source_Lookup[SourceID],MATCH(Table4[[#This Row],[Facility_Name]],Source_Lookup[Facility],0)),"Newly Specified")))</f>
        <v/>
      </c>
      <c r="E88" s="63" t="str">
        <f>IF(_xlfn.IFNA(INDEX(Source_Lookup[EPA_Acid_Rain_Program],MATCH(Table4[[#This Row],[Facility_Name]],Source_Lookup[Facility],0)),"")=0,"",_xlfn.IFNA(INDEX(Source_Lookup[EPA_Acid_Rain_Program],MATCH(Table4[[#This Row],[Facility_Name]],Source_Lookup[Facility],0)),""))</f>
        <v/>
      </c>
      <c r="F88" s="44" t="str">
        <f>IF(_xlfn.IFNA(INDEX(Source_Lookup[EPA_40CFR_Part98],MATCH(Table4[[#This Row],[Facility_Name]],Source_Lookup[Facility],0)),"")=0,"",_xlfn.IFNA(INDEX(Source_Lookup[EPA_40CFR_Part98],MATCH(Table4[[#This Row],[Facility_Name]],Source_Lookup[Facility],0)),""))</f>
        <v/>
      </c>
      <c r="G88" s="44" t="str">
        <f>IF(_xlfn.IFNA(INDEX(Source_Lookup[EIA_ID],MATCH(Table4[[#This Row],[Facility_Name]],Source_Lookup[Facility],0)),"")=0,"",_xlfn.IFNA(INDEX(Source_Lookup[EIA_ID],MATCH(Table4[[#This Row],[Facility_Name]],Source_Lookup[Facility],0)),""))</f>
        <v/>
      </c>
      <c r="H88" s="44"/>
      <c r="I88" s="5" t="str">
        <f>IF(_xlfn.IFNA(INDEX(Source_Lookup[Address],MATCH(Table4[[#This Row],[Facility_Name]],Source_Lookup[Facility],0)),"")=0,"",_xlfn.IFNA(INDEX(Source_Lookup[Address],MATCH(Table4[[#This Row],[Facility_Name]],Source_Lookup[Facility],0)),""))</f>
        <v/>
      </c>
      <c r="J88" s="5" t="str">
        <f>IF(_xlfn.IFNA(INDEX(Source_Lookup[Jurisdiction],MATCH(Table4[[#This Row],[Facility_Name]],Source_Lookup[Facility],0)),"")=0,"",_xlfn.IFNA(INDEX(Source_Lookup[Jurisdiction],MATCH(Table4[[#This Row],[Facility_Name]],Source_Lookup[Facility],0)),""))</f>
        <v/>
      </c>
      <c r="K88" s="63" t="str">
        <f>IF(_xlfn.IFNA(INDEX(Source_Lookup[Latitude],MATCH(Table4[[#This Row],[Facility_Name]],Source_Lookup[Facility],0)),"")=0,"",_xlfn.IFNA(INDEX(Source_Lookup[Latitude],MATCH(Table4[[#This Row],[Facility_Name]],Source_Lookup[Facility],0)),""))</f>
        <v/>
      </c>
      <c r="L88" s="63" t="str">
        <f>IF(_xlfn.IFNA(INDEX(Source_Lookup[Longitude],MATCH(Table4[[#This Row],[Facility_Name]],Source_Lookup[Facility],0)),"")=0,"",_xlfn.IFNA(INDEX(Source_Lookup[Longitude],MATCH(Table4[[#This Row],[Facility_Name]],Source_Lookup[Facility],0)),""))</f>
        <v/>
      </c>
      <c r="M88" s="5"/>
      <c r="N88" s="5"/>
      <c r="O88" s="25"/>
      <c r="P88" s="5"/>
      <c r="Q88" s="65"/>
      <c r="R88" s="8"/>
      <c r="S88" s="64"/>
      <c r="T88" s="6"/>
      <c r="U88" s="47"/>
      <c r="V88" s="8"/>
      <c r="W88" s="47"/>
      <c r="X88" s="47"/>
      <c r="Y88" s="47"/>
      <c r="Z88" s="47"/>
      <c r="AA88" s="46"/>
      <c r="AB88" s="64"/>
      <c r="AC88" s="48"/>
      <c r="AD88" s="46"/>
      <c r="AE88" s="5"/>
      <c r="AF88" s="47"/>
      <c r="AG88" s="50"/>
      <c r="AH88" s="52" t="str">
        <f t="shared" si="3"/>
        <v/>
      </c>
      <c r="AI88" s="39">
        <f>IF(A88="",0,IF(OR(COUNTBLANK(C88)+COUNTBLANK(I88:J88)+COUNTBLANK(M88:R88)+COUNTBLANK(T88)+COUNTBLANK(V88)+COUNTBLANK(Table4[[#This Row],[Deliveries_from_new_facilities]])),"1","0"))</f>
        <v>0</v>
      </c>
      <c r="AJ88" s="37">
        <f t="shared" si="4"/>
        <v>0</v>
      </c>
      <c r="AK88" s="38">
        <f>IF(A88="",0,IF(V88="no",0,IF(OR(COUNTBLANK(Table4[[#This Row],[Net_Nameplate_Capacity_MW]:[Additional_Capacity]])+COUNTBLANK(Table4[[#This Row],[Deliveries_from_existing_factilities]])),"1","0")))</f>
        <v>0</v>
      </c>
      <c r="AL88" s="37">
        <f>IF(OR(A88="",Table4[[#This Row],[GPE_Determination]]="No"),0,IF(AA88="NO",0,IF(OR(COUNTBLANK(Table4[[#This Row],[Implementation_Date]:[Description_of_Activities]])),"1","0")))</f>
        <v>0</v>
      </c>
    </row>
    <row r="89" spans="1:38" s="7" customFormat="1" ht="15.6" x14ac:dyDescent="0.3">
      <c r="A89" s="40"/>
      <c r="B89" s="44"/>
      <c r="C89" s="6"/>
      <c r="D89" s="49" t="str">
        <f>IF(Table4[[#This Row],[Facility_Name]]=0,"",IF(_xlfn.IFNA(INDEX(Source_Lookup[SourceID],MATCH(Table4[[#This Row],[Facility_Name]],Source_Lookup[Facility],0)),"")=0,"",_xlfn.IFNA(INDEX(Source_Lookup[SourceID],MATCH(Table4[[#This Row],[Facility_Name]],Source_Lookup[Facility],0)),"Newly Specified")))</f>
        <v/>
      </c>
      <c r="E89" s="63" t="str">
        <f>IF(_xlfn.IFNA(INDEX(Source_Lookup[EPA_Acid_Rain_Program],MATCH(Table4[[#This Row],[Facility_Name]],Source_Lookup[Facility],0)),"")=0,"",_xlfn.IFNA(INDEX(Source_Lookup[EPA_Acid_Rain_Program],MATCH(Table4[[#This Row],[Facility_Name]],Source_Lookup[Facility],0)),""))</f>
        <v/>
      </c>
      <c r="F89" s="44" t="str">
        <f>IF(_xlfn.IFNA(INDEX(Source_Lookup[EPA_40CFR_Part98],MATCH(Table4[[#This Row],[Facility_Name]],Source_Lookup[Facility],0)),"")=0,"",_xlfn.IFNA(INDEX(Source_Lookup[EPA_40CFR_Part98],MATCH(Table4[[#This Row],[Facility_Name]],Source_Lookup[Facility],0)),""))</f>
        <v/>
      </c>
      <c r="G89" s="44" t="str">
        <f>IF(_xlfn.IFNA(INDEX(Source_Lookup[EIA_ID],MATCH(Table4[[#This Row],[Facility_Name]],Source_Lookup[Facility],0)),"")=0,"",_xlfn.IFNA(INDEX(Source_Lookup[EIA_ID],MATCH(Table4[[#This Row],[Facility_Name]],Source_Lookup[Facility],0)),""))</f>
        <v/>
      </c>
      <c r="H89" s="44"/>
      <c r="I89" s="5" t="str">
        <f>IF(_xlfn.IFNA(INDEX(Source_Lookup[Address],MATCH(Table4[[#This Row],[Facility_Name]],Source_Lookup[Facility],0)),"")=0,"",_xlfn.IFNA(INDEX(Source_Lookup[Address],MATCH(Table4[[#This Row],[Facility_Name]],Source_Lookup[Facility],0)),""))</f>
        <v/>
      </c>
      <c r="J89" s="5" t="str">
        <f>IF(_xlfn.IFNA(INDEX(Source_Lookup[Jurisdiction],MATCH(Table4[[#This Row],[Facility_Name]],Source_Lookup[Facility],0)),"")=0,"",_xlfn.IFNA(INDEX(Source_Lookup[Jurisdiction],MATCH(Table4[[#This Row],[Facility_Name]],Source_Lookup[Facility],0)),""))</f>
        <v/>
      </c>
      <c r="K89" s="63" t="str">
        <f>IF(_xlfn.IFNA(INDEX(Source_Lookup[Latitude],MATCH(Table4[[#This Row],[Facility_Name]],Source_Lookup[Facility],0)),"")=0,"",_xlfn.IFNA(INDEX(Source_Lookup[Latitude],MATCH(Table4[[#This Row],[Facility_Name]],Source_Lookup[Facility],0)),""))</f>
        <v/>
      </c>
      <c r="L89" s="63" t="str">
        <f>IF(_xlfn.IFNA(INDEX(Source_Lookup[Longitude],MATCH(Table4[[#This Row],[Facility_Name]],Source_Lookup[Facility],0)),"")=0,"",_xlfn.IFNA(INDEX(Source_Lookup[Longitude],MATCH(Table4[[#This Row],[Facility_Name]],Source_Lookup[Facility],0)),""))</f>
        <v/>
      </c>
      <c r="M89" s="5"/>
      <c r="N89" s="5"/>
      <c r="O89" s="25"/>
      <c r="P89" s="5"/>
      <c r="Q89" s="65"/>
      <c r="R89" s="8"/>
      <c r="S89" s="64"/>
      <c r="T89" s="6"/>
      <c r="U89" s="47"/>
      <c r="V89" s="8"/>
      <c r="W89" s="47"/>
      <c r="X89" s="47"/>
      <c r="Y89" s="47"/>
      <c r="Z89" s="47"/>
      <c r="AA89" s="46"/>
      <c r="AB89" s="64"/>
      <c r="AC89" s="48"/>
      <c r="AD89" s="46"/>
      <c r="AE89" s="5"/>
      <c r="AF89" s="47"/>
      <c r="AG89" s="50"/>
      <c r="AH89" s="52" t="str">
        <f t="shared" si="3"/>
        <v/>
      </c>
      <c r="AI89" s="39">
        <f>IF(A89="",0,IF(OR(COUNTBLANK(C89)+COUNTBLANK(I89:J89)+COUNTBLANK(M89:R89)+COUNTBLANK(T89)+COUNTBLANK(V89)+COUNTBLANK(Table4[[#This Row],[Deliveries_from_new_facilities]])),"1","0"))</f>
        <v>0</v>
      </c>
      <c r="AJ89" s="37">
        <f t="shared" si="4"/>
        <v>0</v>
      </c>
      <c r="AK89" s="38">
        <f>IF(A89="",0,IF(V89="no",0,IF(OR(COUNTBLANK(Table4[[#This Row],[Net_Nameplate_Capacity_MW]:[Additional_Capacity]])+COUNTBLANK(Table4[[#This Row],[Deliveries_from_existing_factilities]])),"1","0")))</f>
        <v>0</v>
      </c>
      <c r="AL89" s="37">
        <f>IF(OR(A89="",Table4[[#This Row],[GPE_Determination]]="No"),0,IF(AA89="NO",0,IF(OR(COUNTBLANK(Table4[[#This Row],[Implementation_Date]:[Description_of_Activities]])),"1","0")))</f>
        <v>0</v>
      </c>
    </row>
    <row r="90" spans="1:38" s="7" customFormat="1" ht="15.6" x14ac:dyDescent="0.3">
      <c r="A90" s="40"/>
      <c r="B90" s="44"/>
      <c r="C90" s="6"/>
      <c r="D90" s="49" t="str">
        <f>IF(Table4[[#This Row],[Facility_Name]]=0,"",IF(_xlfn.IFNA(INDEX(Source_Lookup[SourceID],MATCH(Table4[[#This Row],[Facility_Name]],Source_Lookup[Facility],0)),"")=0,"",_xlfn.IFNA(INDEX(Source_Lookup[SourceID],MATCH(Table4[[#This Row],[Facility_Name]],Source_Lookup[Facility],0)),"Newly Specified")))</f>
        <v/>
      </c>
      <c r="E90" s="63" t="str">
        <f>IF(_xlfn.IFNA(INDEX(Source_Lookup[EPA_Acid_Rain_Program],MATCH(Table4[[#This Row],[Facility_Name]],Source_Lookup[Facility],0)),"")=0,"",_xlfn.IFNA(INDEX(Source_Lookup[EPA_Acid_Rain_Program],MATCH(Table4[[#This Row],[Facility_Name]],Source_Lookup[Facility],0)),""))</f>
        <v/>
      </c>
      <c r="F90" s="44" t="str">
        <f>IF(_xlfn.IFNA(INDEX(Source_Lookup[EPA_40CFR_Part98],MATCH(Table4[[#This Row],[Facility_Name]],Source_Lookup[Facility],0)),"")=0,"",_xlfn.IFNA(INDEX(Source_Lookup[EPA_40CFR_Part98],MATCH(Table4[[#This Row],[Facility_Name]],Source_Lookup[Facility],0)),""))</f>
        <v/>
      </c>
      <c r="G90" s="44" t="str">
        <f>IF(_xlfn.IFNA(INDEX(Source_Lookup[EIA_ID],MATCH(Table4[[#This Row],[Facility_Name]],Source_Lookup[Facility],0)),"")=0,"",_xlfn.IFNA(INDEX(Source_Lookup[EIA_ID],MATCH(Table4[[#This Row],[Facility_Name]],Source_Lookup[Facility],0)),""))</f>
        <v/>
      </c>
      <c r="H90" s="44"/>
      <c r="I90" s="5" t="str">
        <f>IF(_xlfn.IFNA(INDEX(Source_Lookup[Address],MATCH(Table4[[#This Row],[Facility_Name]],Source_Lookup[Facility],0)),"")=0,"",_xlfn.IFNA(INDEX(Source_Lookup[Address],MATCH(Table4[[#This Row],[Facility_Name]],Source_Lookup[Facility],0)),""))</f>
        <v/>
      </c>
      <c r="J90" s="5" t="str">
        <f>IF(_xlfn.IFNA(INDEX(Source_Lookup[Jurisdiction],MATCH(Table4[[#This Row],[Facility_Name]],Source_Lookup[Facility],0)),"")=0,"",_xlfn.IFNA(INDEX(Source_Lookup[Jurisdiction],MATCH(Table4[[#This Row],[Facility_Name]],Source_Lookup[Facility],0)),""))</f>
        <v/>
      </c>
      <c r="K90" s="63" t="str">
        <f>IF(_xlfn.IFNA(INDEX(Source_Lookup[Latitude],MATCH(Table4[[#This Row],[Facility_Name]],Source_Lookup[Facility],0)),"")=0,"",_xlfn.IFNA(INDEX(Source_Lookup[Latitude],MATCH(Table4[[#This Row],[Facility_Name]],Source_Lookup[Facility],0)),""))</f>
        <v/>
      </c>
      <c r="L90" s="63" t="str">
        <f>IF(_xlfn.IFNA(INDEX(Source_Lookup[Longitude],MATCH(Table4[[#This Row],[Facility_Name]],Source_Lookup[Facility],0)),"")=0,"",_xlfn.IFNA(INDEX(Source_Lookup[Longitude],MATCH(Table4[[#This Row],[Facility_Name]],Source_Lookup[Facility],0)),""))</f>
        <v/>
      </c>
      <c r="M90" s="5"/>
      <c r="N90" s="5"/>
      <c r="O90" s="25"/>
      <c r="P90" s="5"/>
      <c r="Q90" s="65"/>
      <c r="R90" s="8"/>
      <c r="S90" s="64"/>
      <c r="T90" s="6"/>
      <c r="U90" s="47"/>
      <c r="V90" s="8"/>
      <c r="W90" s="47"/>
      <c r="X90" s="47"/>
      <c r="Y90" s="47"/>
      <c r="Z90" s="47"/>
      <c r="AA90" s="46"/>
      <c r="AB90" s="64"/>
      <c r="AC90" s="48"/>
      <c r="AD90" s="46"/>
      <c r="AE90" s="5"/>
      <c r="AF90" s="47"/>
      <c r="AG90" s="50"/>
      <c r="AH90" s="52" t="str">
        <f t="shared" si="3"/>
        <v/>
      </c>
      <c r="AI90" s="39">
        <f>IF(A90="",0,IF(OR(COUNTBLANK(C90)+COUNTBLANK(I90:J90)+COUNTBLANK(M90:R90)+COUNTBLANK(T90)+COUNTBLANK(V90)+COUNTBLANK(Table4[[#This Row],[Deliveries_from_new_facilities]])),"1","0"))</f>
        <v>0</v>
      </c>
      <c r="AJ90" s="37">
        <f t="shared" si="4"/>
        <v>0</v>
      </c>
      <c r="AK90" s="38">
        <f>IF(A90="",0,IF(V90="no",0,IF(OR(COUNTBLANK(Table4[[#This Row],[Net_Nameplate_Capacity_MW]:[Additional_Capacity]])+COUNTBLANK(Table4[[#This Row],[Deliveries_from_existing_factilities]])),"1","0")))</f>
        <v>0</v>
      </c>
      <c r="AL90" s="37">
        <f>IF(OR(A90="",Table4[[#This Row],[GPE_Determination]]="No"),0,IF(AA90="NO",0,IF(OR(COUNTBLANK(Table4[[#This Row],[Implementation_Date]:[Description_of_Activities]])),"1","0")))</f>
        <v>0</v>
      </c>
    </row>
    <row r="91" spans="1:38" s="7" customFormat="1" ht="15.6" x14ac:dyDescent="0.3">
      <c r="A91" s="40"/>
      <c r="B91" s="44"/>
      <c r="C91" s="6"/>
      <c r="D91" s="49" t="str">
        <f>IF(Table4[[#This Row],[Facility_Name]]=0,"",IF(_xlfn.IFNA(INDEX(Source_Lookup[SourceID],MATCH(Table4[[#This Row],[Facility_Name]],Source_Lookup[Facility],0)),"")=0,"",_xlfn.IFNA(INDEX(Source_Lookup[SourceID],MATCH(Table4[[#This Row],[Facility_Name]],Source_Lookup[Facility],0)),"Newly Specified")))</f>
        <v/>
      </c>
      <c r="E91" s="63" t="str">
        <f>IF(_xlfn.IFNA(INDEX(Source_Lookup[EPA_Acid_Rain_Program],MATCH(Table4[[#This Row],[Facility_Name]],Source_Lookup[Facility],0)),"")=0,"",_xlfn.IFNA(INDEX(Source_Lookup[EPA_Acid_Rain_Program],MATCH(Table4[[#This Row],[Facility_Name]],Source_Lookup[Facility],0)),""))</f>
        <v/>
      </c>
      <c r="F91" s="44" t="str">
        <f>IF(_xlfn.IFNA(INDEX(Source_Lookup[EPA_40CFR_Part98],MATCH(Table4[[#This Row],[Facility_Name]],Source_Lookup[Facility],0)),"")=0,"",_xlfn.IFNA(INDEX(Source_Lookup[EPA_40CFR_Part98],MATCH(Table4[[#This Row],[Facility_Name]],Source_Lookup[Facility],0)),""))</f>
        <v/>
      </c>
      <c r="G91" s="44" t="str">
        <f>IF(_xlfn.IFNA(INDEX(Source_Lookup[EIA_ID],MATCH(Table4[[#This Row],[Facility_Name]],Source_Lookup[Facility],0)),"")=0,"",_xlfn.IFNA(INDEX(Source_Lookup[EIA_ID],MATCH(Table4[[#This Row],[Facility_Name]],Source_Lookup[Facility],0)),""))</f>
        <v/>
      </c>
      <c r="H91" s="44"/>
      <c r="I91" s="5" t="str">
        <f>IF(_xlfn.IFNA(INDEX(Source_Lookup[Address],MATCH(Table4[[#This Row],[Facility_Name]],Source_Lookup[Facility],0)),"")=0,"",_xlfn.IFNA(INDEX(Source_Lookup[Address],MATCH(Table4[[#This Row],[Facility_Name]],Source_Lookup[Facility],0)),""))</f>
        <v/>
      </c>
      <c r="J91" s="5" t="str">
        <f>IF(_xlfn.IFNA(INDEX(Source_Lookup[Jurisdiction],MATCH(Table4[[#This Row],[Facility_Name]],Source_Lookup[Facility],0)),"")=0,"",_xlfn.IFNA(INDEX(Source_Lookup[Jurisdiction],MATCH(Table4[[#This Row],[Facility_Name]],Source_Lookup[Facility],0)),""))</f>
        <v/>
      </c>
      <c r="K91" s="63" t="str">
        <f>IF(_xlfn.IFNA(INDEX(Source_Lookup[Latitude],MATCH(Table4[[#This Row],[Facility_Name]],Source_Lookup[Facility],0)),"")=0,"",_xlfn.IFNA(INDEX(Source_Lookup[Latitude],MATCH(Table4[[#This Row],[Facility_Name]],Source_Lookup[Facility],0)),""))</f>
        <v/>
      </c>
      <c r="L91" s="63" t="str">
        <f>IF(_xlfn.IFNA(INDEX(Source_Lookup[Longitude],MATCH(Table4[[#This Row],[Facility_Name]],Source_Lookup[Facility],0)),"")=0,"",_xlfn.IFNA(INDEX(Source_Lookup[Longitude],MATCH(Table4[[#This Row],[Facility_Name]],Source_Lookup[Facility],0)),""))</f>
        <v/>
      </c>
      <c r="M91" s="5"/>
      <c r="N91" s="5"/>
      <c r="O91" s="25"/>
      <c r="P91" s="5"/>
      <c r="Q91" s="65"/>
      <c r="R91" s="8"/>
      <c r="S91" s="64"/>
      <c r="T91" s="6"/>
      <c r="U91" s="47"/>
      <c r="V91" s="8"/>
      <c r="W91" s="47"/>
      <c r="X91" s="47"/>
      <c r="Y91" s="47"/>
      <c r="Z91" s="47"/>
      <c r="AA91" s="46"/>
      <c r="AB91" s="64"/>
      <c r="AC91" s="48"/>
      <c r="AD91" s="46"/>
      <c r="AE91" s="5"/>
      <c r="AF91" s="47"/>
      <c r="AG91" s="50"/>
      <c r="AH91" s="52" t="str">
        <f t="shared" si="3"/>
        <v/>
      </c>
      <c r="AI91" s="39">
        <f>IF(A91="",0,IF(OR(COUNTBLANK(C91)+COUNTBLANK(I91:J91)+COUNTBLANK(M91:R91)+COUNTBLANK(T91)+COUNTBLANK(V91)+COUNTBLANK(Table4[[#This Row],[Deliveries_from_new_facilities]])),"1","0"))</f>
        <v>0</v>
      </c>
      <c r="AJ91" s="37">
        <f t="shared" si="4"/>
        <v>0</v>
      </c>
      <c r="AK91" s="38">
        <f>IF(A91="",0,IF(V91="no",0,IF(OR(COUNTBLANK(Table4[[#This Row],[Net_Nameplate_Capacity_MW]:[Additional_Capacity]])+COUNTBLANK(Table4[[#This Row],[Deliveries_from_existing_factilities]])),"1","0")))</f>
        <v>0</v>
      </c>
      <c r="AL91" s="37">
        <f>IF(OR(A91="",Table4[[#This Row],[GPE_Determination]]="No"),0,IF(AA91="NO",0,IF(OR(COUNTBLANK(Table4[[#This Row],[Implementation_Date]:[Description_of_Activities]])),"1","0")))</f>
        <v>0</v>
      </c>
    </row>
    <row r="92" spans="1:38" s="7" customFormat="1" ht="15.6" x14ac:dyDescent="0.3">
      <c r="A92" s="40"/>
      <c r="B92" s="44"/>
      <c r="C92" s="6"/>
      <c r="D92" s="49" t="str">
        <f>IF(Table4[[#This Row],[Facility_Name]]=0,"",IF(_xlfn.IFNA(INDEX(Source_Lookup[SourceID],MATCH(Table4[[#This Row],[Facility_Name]],Source_Lookup[Facility],0)),"")=0,"",_xlfn.IFNA(INDEX(Source_Lookup[SourceID],MATCH(Table4[[#This Row],[Facility_Name]],Source_Lookup[Facility],0)),"Newly Specified")))</f>
        <v/>
      </c>
      <c r="E92" s="63" t="str">
        <f>IF(_xlfn.IFNA(INDEX(Source_Lookup[EPA_Acid_Rain_Program],MATCH(Table4[[#This Row],[Facility_Name]],Source_Lookup[Facility],0)),"")=0,"",_xlfn.IFNA(INDEX(Source_Lookup[EPA_Acid_Rain_Program],MATCH(Table4[[#This Row],[Facility_Name]],Source_Lookup[Facility],0)),""))</f>
        <v/>
      </c>
      <c r="F92" s="44" t="str">
        <f>IF(_xlfn.IFNA(INDEX(Source_Lookup[EPA_40CFR_Part98],MATCH(Table4[[#This Row],[Facility_Name]],Source_Lookup[Facility],0)),"")=0,"",_xlfn.IFNA(INDEX(Source_Lookup[EPA_40CFR_Part98],MATCH(Table4[[#This Row],[Facility_Name]],Source_Lookup[Facility],0)),""))</f>
        <v/>
      </c>
      <c r="G92" s="44" t="str">
        <f>IF(_xlfn.IFNA(INDEX(Source_Lookup[EIA_ID],MATCH(Table4[[#This Row],[Facility_Name]],Source_Lookup[Facility],0)),"")=0,"",_xlfn.IFNA(INDEX(Source_Lookup[EIA_ID],MATCH(Table4[[#This Row],[Facility_Name]],Source_Lookup[Facility],0)),""))</f>
        <v/>
      </c>
      <c r="H92" s="44"/>
      <c r="I92" s="5" t="str">
        <f>IF(_xlfn.IFNA(INDEX(Source_Lookup[Address],MATCH(Table4[[#This Row],[Facility_Name]],Source_Lookup[Facility],0)),"")=0,"",_xlfn.IFNA(INDEX(Source_Lookup[Address],MATCH(Table4[[#This Row],[Facility_Name]],Source_Lookup[Facility],0)),""))</f>
        <v/>
      </c>
      <c r="J92" s="5" t="str">
        <f>IF(_xlfn.IFNA(INDEX(Source_Lookup[Jurisdiction],MATCH(Table4[[#This Row],[Facility_Name]],Source_Lookup[Facility],0)),"")=0,"",_xlfn.IFNA(INDEX(Source_Lookup[Jurisdiction],MATCH(Table4[[#This Row],[Facility_Name]],Source_Lookup[Facility],0)),""))</f>
        <v/>
      </c>
      <c r="K92" s="63" t="str">
        <f>IF(_xlfn.IFNA(INDEX(Source_Lookup[Latitude],MATCH(Table4[[#This Row],[Facility_Name]],Source_Lookup[Facility],0)),"")=0,"",_xlfn.IFNA(INDEX(Source_Lookup[Latitude],MATCH(Table4[[#This Row],[Facility_Name]],Source_Lookup[Facility],0)),""))</f>
        <v/>
      </c>
      <c r="L92" s="63" t="str">
        <f>IF(_xlfn.IFNA(INDEX(Source_Lookup[Longitude],MATCH(Table4[[#This Row],[Facility_Name]],Source_Lookup[Facility],0)),"")=0,"",_xlfn.IFNA(INDEX(Source_Lookup[Longitude],MATCH(Table4[[#This Row],[Facility_Name]],Source_Lookup[Facility],0)),""))</f>
        <v/>
      </c>
      <c r="M92" s="5"/>
      <c r="N92" s="5"/>
      <c r="O92" s="25"/>
      <c r="P92" s="5"/>
      <c r="Q92" s="65"/>
      <c r="R92" s="8"/>
      <c r="S92" s="64"/>
      <c r="T92" s="6"/>
      <c r="U92" s="47"/>
      <c r="V92" s="8"/>
      <c r="W92" s="47"/>
      <c r="X92" s="47"/>
      <c r="Y92" s="47"/>
      <c r="Z92" s="47"/>
      <c r="AA92" s="46"/>
      <c r="AB92" s="64"/>
      <c r="AC92" s="48"/>
      <c r="AD92" s="46"/>
      <c r="AE92" s="5"/>
      <c r="AF92" s="47"/>
      <c r="AG92" s="50"/>
      <c r="AH92" s="52" t="str">
        <f t="shared" si="3"/>
        <v/>
      </c>
      <c r="AI92" s="39">
        <f>IF(A92="",0,IF(OR(COUNTBLANK(C92)+COUNTBLANK(I92:J92)+COUNTBLANK(M92:R92)+COUNTBLANK(T92)+COUNTBLANK(V92)+COUNTBLANK(Table4[[#This Row],[Deliveries_from_new_facilities]])),"1","0"))</f>
        <v>0</v>
      </c>
      <c r="AJ92" s="37">
        <f t="shared" si="4"/>
        <v>0</v>
      </c>
      <c r="AK92" s="38">
        <f>IF(A92="",0,IF(V92="no",0,IF(OR(COUNTBLANK(Table4[[#This Row],[Net_Nameplate_Capacity_MW]:[Additional_Capacity]])+COUNTBLANK(Table4[[#This Row],[Deliveries_from_existing_factilities]])),"1","0")))</f>
        <v>0</v>
      </c>
      <c r="AL92" s="37">
        <f>IF(OR(A92="",Table4[[#This Row],[GPE_Determination]]="No"),0,IF(AA92="NO",0,IF(OR(COUNTBLANK(Table4[[#This Row],[Implementation_Date]:[Description_of_Activities]])),"1","0")))</f>
        <v>0</v>
      </c>
    </row>
    <row r="93" spans="1:38" s="7" customFormat="1" ht="15.6" x14ac:dyDescent="0.3">
      <c r="A93" s="40"/>
      <c r="B93" s="44"/>
      <c r="C93" s="6"/>
      <c r="D93" s="49" t="str">
        <f>IF(Table4[[#This Row],[Facility_Name]]=0,"",IF(_xlfn.IFNA(INDEX(Source_Lookup[SourceID],MATCH(Table4[[#This Row],[Facility_Name]],Source_Lookup[Facility],0)),"")=0,"",_xlfn.IFNA(INDEX(Source_Lookup[SourceID],MATCH(Table4[[#This Row],[Facility_Name]],Source_Lookup[Facility],0)),"Newly Specified")))</f>
        <v/>
      </c>
      <c r="E93" s="63" t="str">
        <f>IF(_xlfn.IFNA(INDEX(Source_Lookup[EPA_Acid_Rain_Program],MATCH(Table4[[#This Row],[Facility_Name]],Source_Lookup[Facility],0)),"")=0,"",_xlfn.IFNA(INDEX(Source_Lookup[EPA_Acid_Rain_Program],MATCH(Table4[[#This Row],[Facility_Name]],Source_Lookup[Facility],0)),""))</f>
        <v/>
      </c>
      <c r="F93" s="44" t="str">
        <f>IF(_xlfn.IFNA(INDEX(Source_Lookup[EPA_40CFR_Part98],MATCH(Table4[[#This Row],[Facility_Name]],Source_Lookup[Facility],0)),"")=0,"",_xlfn.IFNA(INDEX(Source_Lookup[EPA_40CFR_Part98],MATCH(Table4[[#This Row],[Facility_Name]],Source_Lookup[Facility],0)),""))</f>
        <v/>
      </c>
      <c r="G93" s="44" t="str">
        <f>IF(_xlfn.IFNA(INDEX(Source_Lookup[EIA_ID],MATCH(Table4[[#This Row],[Facility_Name]],Source_Lookup[Facility],0)),"")=0,"",_xlfn.IFNA(INDEX(Source_Lookup[EIA_ID],MATCH(Table4[[#This Row],[Facility_Name]],Source_Lookup[Facility],0)),""))</f>
        <v/>
      </c>
      <c r="H93" s="44"/>
      <c r="I93" s="5" t="str">
        <f>IF(_xlfn.IFNA(INDEX(Source_Lookup[Address],MATCH(Table4[[#This Row],[Facility_Name]],Source_Lookup[Facility],0)),"")=0,"",_xlfn.IFNA(INDEX(Source_Lookup[Address],MATCH(Table4[[#This Row],[Facility_Name]],Source_Lookup[Facility],0)),""))</f>
        <v/>
      </c>
      <c r="J93" s="5" t="str">
        <f>IF(_xlfn.IFNA(INDEX(Source_Lookup[Jurisdiction],MATCH(Table4[[#This Row],[Facility_Name]],Source_Lookup[Facility],0)),"")=0,"",_xlfn.IFNA(INDEX(Source_Lookup[Jurisdiction],MATCH(Table4[[#This Row],[Facility_Name]],Source_Lookup[Facility],0)),""))</f>
        <v/>
      </c>
      <c r="K93" s="63" t="str">
        <f>IF(_xlfn.IFNA(INDEX(Source_Lookup[Latitude],MATCH(Table4[[#This Row],[Facility_Name]],Source_Lookup[Facility],0)),"")=0,"",_xlfn.IFNA(INDEX(Source_Lookup[Latitude],MATCH(Table4[[#This Row],[Facility_Name]],Source_Lookup[Facility],0)),""))</f>
        <v/>
      </c>
      <c r="L93" s="63" t="str">
        <f>IF(_xlfn.IFNA(INDEX(Source_Lookup[Longitude],MATCH(Table4[[#This Row],[Facility_Name]],Source_Lookup[Facility],0)),"")=0,"",_xlfn.IFNA(INDEX(Source_Lookup[Longitude],MATCH(Table4[[#This Row],[Facility_Name]],Source_Lookup[Facility],0)),""))</f>
        <v/>
      </c>
      <c r="M93" s="5"/>
      <c r="N93" s="5"/>
      <c r="O93" s="25"/>
      <c r="P93" s="5"/>
      <c r="Q93" s="65"/>
      <c r="R93" s="8"/>
      <c r="S93" s="64"/>
      <c r="T93" s="6"/>
      <c r="U93" s="47"/>
      <c r="V93" s="8"/>
      <c r="W93" s="47"/>
      <c r="X93" s="47"/>
      <c r="Y93" s="47"/>
      <c r="Z93" s="47"/>
      <c r="AA93" s="46"/>
      <c r="AB93" s="64"/>
      <c r="AC93" s="48"/>
      <c r="AD93" s="46"/>
      <c r="AE93" s="5"/>
      <c r="AF93" s="47"/>
      <c r="AG93" s="50"/>
      <c r="AH93" s="52" t="str">
        <f t="shared" si="3"/>
        <v/>
      </c>
      <c r="AI93" s="39">
        <f>IF(A93="",0,IF(OR(COUNTBLANK(C93)+COUNTBLANK(I93:J93)+COUNTBLANK(M93:R93)+COUNTBLANK(T93)+COUNTBLANK(V93)+COUNTBLANK(Table4[[#This Row],[Deliveries_from_new_facilities]])),"1","0"))</f>
        <v>0</v>
      </c>
      <c r="AJ93" s="37">
        <f t="shared" si="4"/>
        <v>0</v>
      </c>
      <c r="AK93" s="38">
        <f>IF(A93="",0,IF(V93="no",0,IF(OR(COUNTBLANK(Table4[[#This Row],[Net_Nameplate_Capacity_MW]:[Additional_Capacity]])+COUNTBLANK(Table4[[#This Row],[Deliveries_from_existing_factilities]])),"1","0")))</f>
        <v>0</v>
      </c>
      <c r="AL93" s="37">
        <f>IF(OR(A93="",Table4[[#This Row],[GPE_Determination]]="No"),0,IF(AA93="NO",0,IF(OR(COUNTBLANK(Table4[[#This Row],[Implementation_Date]:[Description_of_Activities]])),"1","0")))</f>
        <v>0</v>
      </c>
    </row>
    <row r="94" spans="1:38" s="7" customFormat="1" ht="15.6" x14ac:dyDescent="0.3">
      <c r="A94" s="40"/>
      <c r="B94" s="44"/>
      <c r="C94" s="6"/>
      <c r="D94" s="49" t="str">
        <f>IF(Table4[[#This Row],[Facility_Name]]=0,"",IF(_xlfn.IFNA(INDEX(Source_Lookup[SourceID],MATCH(Table4[[#This Row],[Facility_Name]],Source_Lookup[Facility],0)),"")=0,"",_xlfn.IFNA(INDEX(Source_Lookup[SourceID],MATCH(Table4[[#This Row],[Facility_Name]],Source_Lookup[Facility],0)),"Newly Specified")))</f>
        <v/>
      </c>
      <c r="E94" s="63" t="str">
        <f>IF(_xlfn.IFNA(INDEX(Source_Lookup[EPA_Acid_Rain_Program],MATCH(Table4[[#This Row],[Facility_Name]],Source_Lookup[Facility],0)),"")=0,"",_xlfn.IFNA(INDEX(Source_Lookup[EPA_Acid_Rain_Program],MATCH(Table4[[#This Row],[Facility_Name]],Source_Lookup[Facility],0)),""))</f>
        <v/>
      </c>
      <c r="F94" s="44" t="str">
        <f>IF(_xlfn.IFNA(INDEX(Source_Lookup[EPA_40CFR_Part98],MATCH(Table4[[#This Row],[Facility_Name]],Source_Lookup[Facility],0)),"")=0,"",_xlfn.IFNA(INDEX(Source_Lookup[EPA_40CFR_Part98],MATCH(Table4[[#This Row],[Facility_Name]],Source_Lookup[Facility],0)),""))</f>
        <v/>
      </c>
      <c r="G94" s="44" t="str">
        <f>IF(_xlfn.IFNA(INDEX(Source_Lookup[EIA_ID],MATCH(Table4[[#This Row],[Facility_Name]],Source_Lookup[Facility],0)),"")=0,"",_xlfn.IFNA(INDEX(Source_Lookup[EIA_ID],MATCH(Table4[[#This Row],[Facility_Name]],Source_Lookup[Facility],0)),""))</f>
        <v/>
      </c>
      <c r="H94" s="44"/>
      <c r="I94" s="5" t="str">
        <f>IF(_xlfn.IFNA(INDEX(Source_Lookup[Address],MATCH(Table4[[#This Row],[Facility_Name]],Source_Lookup[Facility],0)),"")=0,"",_xlfn.IFNA(INDEX(Source_Lookup[Address],MATCH(Table4[[#This Row],[Facility_Name]],Source_Lookup[Facility],0)),""))</f>
        <v/>
      </c>
      <c r="J94" s="5" t="str">
        <f>IF(_xlfn.IFNA(INDEX(Source_Lookup[Jurisdiction],MATCH(Table4[[#This Row],[Facility_Name]],Source_Lookup[Facility],0)),"")=0,"",_xlfn.IFNA(INDEX(Source_Lookup[Jurisdiction],MATCH(Table4[[#This Row],[Facility_Name]],Source_Lookup[Facility],0)),""))</f>
        <v/>
      </c>
      <c r="K94" s="63" t="str">
        <f>IF(_xlfn.IFNA(INDEX(Source_Lookup[Latitude],MATCH(Table4[[#This Row],[Facility_Name]],Source_Lookup[Facility],0)),"")=0,"",_xlfn.IFNA(INDEX(Source_Lookup[Latitude],MATCH(Table4[[#This Row],[Facility_Name]],Source_Lookup[Facility],0)),""))</f>
        <v/>
      </c>
      <c r="L94" s="63" t="str">
        <f>IF(_xlfn.IFNA(INDEX(Source_Lookup[Longitude],MATCH(Table4[[#This Row],[Facility_Name]],Source_Lookup[Facility],0)),"")=0,"",_xlfn.IFNA(INDEX(Source_Lookup[Longitude],MATCH(Table4[[#This Row],[Facility_Name]],Source_Lookup[Facility],0)),""))</f>
        <v/>
      </c>
      <c r="M94" s="5"/>
      <c r="N94" s="5"/>
      <c r="O94" s="25"/>
      <c r="P94" s="5"/>
      <c r="Q94" s="65"/>
      <c r="R94" s="8"/>
      <c r="S94" s="64"/>
      <c r="T94" s="6"/>
      <c r="U94" s="47"/>
      <c r="V94" s="8"/>
      <c r="W94" s="47"/>
      <c r="X94" s="47"/>
      <c r="Y94" s="47"/>
      <c r="Z94" s="47"/>
      <c r="AA94" s="46"/>
      <c r="AB94" s="64"/>
      <c r="AC94" s="48"/>
      <c r="AD94" s="46"/>
      <c r="AE94" s="5"/>
      <c r="AF94" s="47"/>
      <c r="AG94" s="50"/>
      <c r="AH94" s="52" t="str">
        <f t="shared" si="3"/>
        <v/>
      </c>
      <c r="AI94" s="39">
        <f>IF(A94="",0,IF(OR(COUNTBLANK(C94)+COUNTBLANK(I94:J94)+COUNTBLANK(M94:R94)+COUNTBLANK(T94)+COUNTBLANK(V94)+COUNTBLANK(Table4[[#This Row],[Deliveries_from_new_facilities]])),"1","0"))</f>
        <v>0</v>
      </c>
      <c r="AJ94" s="37">
        <f t="shared" si="4"/>
        <v>0</v>
      </c>
      <c r="AK94" s="38">
        <f>IF(A94="",0,IF(V94="no",0,IF(OR(COUNTBLANK(Table4[[#This Row],[Net_Nameplate_Capacity_MW]:[Additional_Capacity]])+COUNTBLANK(Table4[[#This Row],[Deliveries_from_existing_factilities]])),"1","0")))</f>
        <v>0</v>
      </c>
      <c r="AL94" s="37">
        <f>IF(OR(A94="",Table4[[#This Row],[GPE_Determination]]="No"),0,IF(AA94="NO",0,IF(OR(COUNTBLANK(Table4[[#This Row],[Implementation_Date]:[Description_of_Activities]])),"1","0")))</f>
        <v>0</v>
      </c>
    </row>
    <row r="95" spans="1:38" s="7" customFormat="1" ht="15.6" x14ac:dyDescent="0.3">
      <c r="A95" s="40"/>
      <c r="B95" s="44"/>
      <c r="C95" s="6"/>
      <c r="D95" s="49" t="str">
        <f>IF(Table4[[#This Row],[Facility_Name]]=0,"",IF(_xlfn.IFNA(INDEX(Source_Lookup[SourceID],MATCH(Table4[[#This Row],[Facility_Name]],Source_Lookup[Facility],0)),"")=0,"",_xlfn.IFNA(INDEX(Source_Lookup[SourceID],MATCH(Table4[[#This Row],[Facility_Name]],Source_Lookup[Facility],0)),"Newly Specified")))</f>
        <v/>
      </c>
      <c r="E95" s="63" t="str">
        <f>IF(_xlfn.IFNA(INDEX(Source_Lookup[EPA_Acid_Rain_Program],MATCH(Table4[[#This Row],[Facility_Name]],Source_Lookup[Facility],0)),"")=0,"",_xlfn.IFNA(INDEX(Source_Lookup[EPA_Acid_Rain_Program],MATCH(Table4[[#This Row],[Facility_Name]],Source_Lookup[Facility],0)),""))</f>
        <v/>
      </c>
      <c r="F95" s="44" t="str">
        <f>IF(_xlfn.IFNA(INDEX(Source_Lookup[EPA_40CFR_Part98],MATCH(Table4[[#This Row],[Facility_Name]],Source_Lookup[Facility],0)),"")=0,"",_xlfn.IFNA(INDEX(Source_Lookup[EPA_40CFR_Part98],MATCH(Table4[[#This Row],[Facility_Name]],Source_Lookup[Facility],0)),""))</f>
        <v/>
      </c>
      <c r="G95" s="44" t="str">
        <f>IF(_xlfn.IFNA(INDEX(Source_Lookup[EIA_ID],MATCH(Table4[[#This Row],[Facility_Name]],Source_Lookup[Facility],0)),"")=0,"",_xlfn.IFNA(INDEX(Source_Lookup[EIA_ID],MATCH(Table4[[#This Row],[Facility_Name]],Source_Lookup[Facility],0)),""))</f>
        <v/>
      </c>
      <c r="H95" s="44"/>
      <c r="I95" s="5" t="str">
        <f>IF(_xlfn.IFNA(INDEX(Source_Lookup[Address],MATCH(Table4[[#This Row],[Facility_Name]],Source_Lookup[Facility],0)),"")=0,"",_xlfn.IFNA(INDEX(Source_Lookup[Address],MATCH(Table4[[#This Row],[Facility_Name]],Source_Lookup[Facility],0)),""))</f>
        <v/>
      </c>
      <c r="J95" s="5" t="str">
        <f>IF(_xlfn.IFNA(INDEX(Source_Lookup[Jurisdiction],MATCH(Table4[[#This Row],[Facility_Name]],Source_Lookup[Facility],0)),"")=0,"",_xlfn.IFNA(INDEX(Source_Lookup[Jurisdiction],MATCH(Table4[[#This Row],[Facility_Name]],Source_Lookup[Facility],0)),""))</f>
        <v/>
      </c>
      <c r="K95" s="63" t="str">
        <f>IF(_xlfn.IFNA(INDEX(Source_Lookup[Latitude],MATCH(Table4[[#This Row],[Facility_Name]],Source_Lookup[Facility],0)),"")=0,"",_xlfn.IFNA(INDEX(Source_Lookup[Latitude],MATCH(Table4[[#This Row],[Facility_Name]],Source_Lookup[Facility],0)),""))</f>
        <v/>
      </c>
      <c r="L95" s="63" t="str">
        <f>IF(_xlfn.IFNA(INDEX(Source_Lookup[Longitude],MATCH(Table4[[#This Row],[Facility_Name]],Source_Lookup[Facility],0)),"")=0,"",_xlfn.IFNA(INDEX(Source_Lookup[Longitude],MATCH(Table4[[#This Row],[Facility_Name]],Source_Lookup[Facility],0)),""))</f>
        <v/>
      </c>
      <c r="M95" s="5"/>
      <c r="N95" s="5"/>
      <c r="O95" s="25"/>
      <c r="P95" s="5"/>
      <c r="Q95" s="65"/>
      <c r="R95" s="8"/>
      <c r="S95" s="64"/>
      <c r="T95" s="6"/>
      <c r="U95" s="47"/>
      <c r="V95" s="8"/>
      <c r="W95" s="47"/>
      <c r="X95" s="47"/>
      <c r="Y95" s="47"/>
      <c r="Z95" s="47"/>
      <c r="AA95" s="46"/>
      <c r="AB95" s="64"/>
      <c r="AC95" s="48"/>
      <c r="AD95" s="46"/>
      <c r="AE95" s="5"/>
      <c r="AF95" s="47"/>
      <c r="AG95" s="50"/>
      <c r="AH95" s="52" t="str">
        <f t="shared" si="3"/>
        <v/>
      </c>
      <c r="AI95" s="39">
        <f>IF(A95="",0,IF(OR(COUNTBLANK(C95)+COUNTBLANK(I95:J95)+COUNTBLANK(M95:R95)+COUNTBLANK(T95)+COUNTBLANK(V95)+COUNTBLANK(Table4[[#This Row],[Deliveries_from_new_facilities]])),"1","0"))</f>
        <v>0</v>
      </c>
      <c r="AJ95" s="37">
        <f t="shared" si="4"/>
        <v>0</v>
      </c>
      <c r="AK95" s="38">
        <f>IF(A95="",0,IF(V95="no",0,IF(OR(COUNTBLANK(Table4[[#This Row],[Net_Nameplate_Capacity_MW]:[Additional_Capacity]])+COUNTBLANK(Table4[[#This Row],[Deliveries_from_existing_factilities]])),"1","0")))</f>
        <v>0</v>
      </c>
      <c r="AL95" s="37">
        <f>IF(OR(A95="",Table4[[#This Row],[GPE_Determination]]="No"),0,IF(AA95="NO",0,IF(OR(COUNTBLANK(Table4[[#This Row],[Implementation_Date]:[Description_of_Activities]])),"1","0")))</f>
        <v>0</v>
      </c>
    </row>
    <row r="96" spans="1:38" s="7" customFormat="1" ht="15.6" x14ac:dyDescent="0.3">
      <c r="A96" s="40"/>
      <c r="B96" s="44"/>
      <c r="C96" s="6"/>
      <c r="D96" s="49" t="str">
        <f>IF(Table4[[#This Row],[Facility_Name]]=0,"",IF(_xlfn.IFNA(INDEX(Source_Lookup[SourceID],MATCH(Table4[[#This Row],[Facility_Name]],Source_Lookup[Facility],0)),"")=0,"",_xlfn.IFNA(INDEX(Source_Lookup[SourceID],MATCH(Table4[[#This Row],[Facility_Name]],Source_Lookup[Facility],0)),"Newly Specified")))</f>
        <v/>
      </c>
      <c r="E96" s="63" t="str">
        <f>IF(_xlfn.IFNA(INDEX(Source_Lookup[EPA_Acid_Rain_Program],MATCH(Table4[[#This Row],[Facility_Name]],Source_Lookup[Facility],0)),"")=0,"",_xlfn.IFNA(INDEX(Source_Lookup[EPA_Acid_Rain_Program],MATCH(Table4[[#This Row],[Facility_Name]],Source_Lookup[Facility],0)),""))</f>
        <v/>
      </c>
      <c r="F96" s="44" t="str">
        <f>IF(_xlfn.IFNA(INDEX(Source_Lookup[EPA_40CFR_Part98],MATCH(Table4[[#This Row],[Facility_Name]],Source_Lookup[Facility],0)),"")=0,"",_xlfn.IFNA(INDEX(Source_Lookup[EPA_40CFR_Part98],MATCH(Table4[[#This Row],[Facility_Name]],Source_Lookup[Facility],0)),""))</f>
        <v/>
      </c>
      <c r="G96" s="44" t="str">
        <f>IF(_xlfn.IFNA(INDEX(Source_Lookup[EIA_ID],MATCH(Table4[[#This Row],[Facility_Name]],Source_Lookup[Facility],0)),"")=0,"",_xlfn.IFNA(INDEX(Source_Lookup[EIA_ID],MATCH(Table4[[#This Row],[Facility_Name]],Source_Lookup[Facility],0)),""))</f>
        <v/>
      </c>
      <c r="H96" s="44"/>
      <c r="I96" s="5" t="str">
        <f>IF(_xlfn.IFNA(INDEX(Source_Lookup[Address],MATCH(Table4[[#This Row],[Facility_Name]],Source_Lookup[Facility],0)),"")=0,"",_xlfn.IFNA(INDEX(Source_Lookup[Address],MATCH(Table4[[#This Row],[Facility_Name]],Source_Lookup[Facility],0)),""))</f>
        <v/>
      </c>
      <c r="J96" s="5" t="str">
        <f>IF(_xlfn.IFNA(INDEX(Source_Lookup[Jurisdiction],MATCH(Table4[[#This Row],[Facility_Name]],Source_Lookup[Facility],0)),"")=0,"",_xlfn.IFNA(INDEX(Source_Lookup[Jurisdiction],MATCH(Table4[[#This Row],[Facility_Name]],Source_Lookup[Facility],0)),""))</f>
        <v/>
      </c>
      <c r="K96" s="63" t="str">
        <f>IF(_xlfn.IFNA(INDEX(Source_Lookup[Latitude],MATCH(Table4[[#This Row],[Facility_Name]],Source_Lookup[Facility],0)),"")=0,"",_xlfn.IFNA(INDEX(Source_Lookup[Latitude],MATCH(Table4[[#This Row],[Facility_Name]],Source_Lookup[Facility],0)),""))</f>
        <v/>
      </c>
      <c r="L96" s="63" t="str">
        <f>IF(_xlfn.IFNA(INDEX(Source_Lookup[Longitude],MATCH(Table4[[#This Row],[Facility_Name]],Source_Lookup[Facility],0)),"")=0,"",_xlfn.IFNA(INDEX(Source_Lookup[Longitude],MATCH(Table4[[#This Row],[Facility_Name]],Source_Lookup[Facility],0)),""))</f>
        <v/>
      </c>
      <c r="M96" s="5"/>
      <c r="N96" s="5"/>
      <c r="O96" s="25"/>
      <c r="P96" s="5"/>
      <c r="Q96" s="65"/>
      <c r="R96" s="8"/>
      <c r="S96" s="64"/>
      <c r="T96" s="6"/>
      <c r="U96" s="47"/>
      <c r="V96" s="8"/>
      <c r="W96" s="47"/>
      <c r="X96" s="47"/>
      <c r="Y96" s="47"/>
      <c r="Z96" s="47"/>
      <c r="AA96" s="46"/>
      <c r="AB96" s="64"/>
      <c r="AC96" s="48"/>
      <c r="AD96" s="46"/>
      <c r="AE96" s="5"/>
      <c r="AF96" s="47"/>
      <c r="AG96" s="50"/>
      <c r="AH96" s="52" t="str">
        <f t="shared" si="3"/>
        <v/>
      </c>
      <c r="AI96" s="39">
        <f>IF(A96="",0,IF(OR(COUNTBLANK(C96)+COUNTBLANK(I96:J96)+COUNTBLANK(M96:R96)+COUNTBLANK(T96)+COUNTBLANK(V96)+COUNTBLANK(Table4[[#This Row],[Deliveries_from_new_facilities]])),"1","0"))</f>
        <v>0</v>
      </c>
      <c r="AJ96" s="37">
        <f t="shared" si="4"/>
        <v>0</v>
      </c>
      <c r="AK96" s="38">
        <f>IF(A96="",0,IF(V96="no",0,IF(OR(COUNTBLANK(Table4[[#This Row],[Net_Nameplate_Capacity_MW]:[Additional_Capacity]])+COUNTBLANK(Table4[[#This Row],[Deliveries_from_existing_factilities]])),"1","0")))</f>
        <v>0</v>
      </c>
      <c r="AL96" s="37">
        <f>IF(OR(A96="",Table4[[#This Row],[GPE_Determination]]="No"),0,IF(AA96="NO",0,IF(OR(COUNTBLANK(Table4[[#This Row],[Implementation_Date]:[Description_of_Activities]])),"1","0")))</f>
        <v>0</v>
      </c>
    </row>
    <row r="97" spans="1:38" s="7" customFormat="1" ht="15.6" x14ac:dyDescent="0.3">
      <c r="A97" s="40"/>
      <c r="B97" s="44"/>
      <c r="C97" s="6"/>
      <c r="D97" s="49" t="str">
        <f>IF(Table4[[#This Row],[Facility_Name]]=0,"",IF(_xlfn.IFNA(INDEX(Source_Lookup[SourceID],MATCH(Table4[[#This Row],[Facility_Name]],Source_Lookup[Facility],0)),"")=0,"",_xlfn.IFNA(INDEX(Source_Lookup[SourceID],MATCH(Table4[[#This Row],[Facility_Name]],Source_Lookup[Facility],0)),"Newly Specified")))</f>
        <v/>
      </c>
      <c r="E97" s="63" t="str">
        <f>IF(_xlfn.IFNA(INDEX(Source_Lookup[EPA_Acid_Rain_Program],MATCH(Table4[[#This Row],[Facility_Name]],Source_Lookup[Facility],0)),"")=0,"",_xlfn.IFNA(INDEX(Source_Lookup[EPA_Acid_Rain_Program],MATCH(Table4[[#This Row],[Facility_Name]],Source_Lookup[Facility],0)),""))</f>
        <v/>
      </c>
      <c r="F97" s="44" t="str">
        <f>IF(_xlfn.IFNA(INDEX(Source_Lookup[EPA_40CFR_Part98],MATCH(Table4[[#This Row],[Facility_Name]],Source_Lookup[Facility],0)),"")=0,"",_xlfn.IFNA(INDEX(Source_Lookup[EPA_40CFR_Part98],MATCH(Table4[[#This Row],[Facility_Name]],Source_Lookup[Facility],0)),""))</f>
        <v/>
      </c>
      <c r="G97" s="44" t="str">
        <f>IF(_xlfn.IFNA(INDEX(Source_Lookup[EIA_ID],MATCH(Table4[[#This Row],[Facility_Name]],Source_Lookup[Facility],0)),"")=0,"",_xlfn.IFNA(INDEX(Source_Lookup[EIA_ID],MATCH(Table4[[#This Row],[Facility_Name]],Source_Lookup[Facility],0)),""))</f>
        <v/>
      </c>
      <c r="H97" s="44"/>
      <c r="I97" s="5" t="str">
        <f>IF(_xlfn.IFNA(INDEX(Source_Lookup[Address],MATCH(Table4[[#This Row],[Facility_Name]],Source_Lookup[Facility],0)),"")=0,"",_xlfn.IFNA(INDEX(Source_Lookup[Address],MATCH(Table4[[#This Row],[Facility_Name]],Source_Lookup[Facility],0)),""))</f>
        <v/>
      </c>
      <c r="J97" s="5" t="str">
        <f>IF(_xlfn.IFNA(INDEX(Source_Lookup[Jurisdiction],MATCH(Table4[[#This Row],[Facility_Name]],Source_Lookup[Facility],0)),"")=0,"",_xlfn.IFNA(INDEX(Source_Lookup[Jurisdiction],MATCH(Table4[[#This Row],[Facility_Name]],Source_Lookup[Facility],0)),""))</f>
        <v/>
      </c>
      <c r="K97" s="63" t="str">
        <f>IF(_xlfn.IFNA(INDEX(Source_Lookup[Latitude],MATCH(Table4[[#This Row],[Facility_Name]],Source_Lookup[Facility],0)),"")=0,"",_xlfn.IFNA(INDEX(Source_Lookup[Latitude],MATCH(Table4[[#This Row],[Facility_Name]],Source_Lookup[Facility],0)),""))</f>
        <v/>
      </c>
      <c r="L97" s="63" t="str">
        <f>IF(_xlfn.IFNA(INDEX(Source_Lookup[Longitude],MATCH(Table4[[#This Row],[Facility_Name]],Source_Lookup[Facility],0)),"")=0,"",_xlfn.IFNA(INDEX(Source_Lookup[Longitude],MATCH(Table4[[#This Row],[Facility_Name]],Source_Lookup[Facility],0)),""))</f>
        <v/>
      </c>
      <c r="M97" s="5"/>
      <c r="N97" s="5"/>
      <c r="O97" s="25"/>
      <c r="P97" s="5"/>
      <c r="Q97" s="65"/>
      <c r="R97" s="8"/>
      <c r="S97" s="64"/>
      <c r="T97" s="6"/>
      <c r="U97" s="47"/>
      <c r="V97" s="8"/>
      <c r="W97" s="47"/>
      <c r="X97" s="47"/>
      <c r="Y97" s="47"/>
      <c r="Z97" s="47"/>
      <c r="AA97" s="46"/>
      <c r="AB97" s="64"/>
      <c r="AC97" s="48"/>
      <c r="AD97" s="46"/>
      <c r="AE97" s="5"/>
      <c r="AF97" s="47"/>
      <c r="AG97" s="50"/>
      <c r="AH97" s="52" t="str">
        <f t="shared" si="3"/>
        <v/>
      </c>
      <c r="AI97" s="39">
        <f>IF(A97="",0,IF(OR(COUNTBLANK(C97)+COUNTBLANK(I97:J97)+COUNTBLANK(M97:R97)+COUNTBLANK(T97)+COUNTBLANK(V97)+COUNTBLANK(Table4[[#This Row],[Deliveries_from_new_facilities]])),"1","0"))</f>
        <v>0</v>
      </c>
      <c r="AJ97" s="37">
        <f t="shared" si="4"/>
        <v>0</v>
      </c>
      <c r="AK97" s="38">
        <f>IF(A97="",0,IF(V97="no",0,IF(OR(COUNTBLANK(Table4[[#This Row],[Net_Nameplate_Capacity_MW]:[Additional_Capacity]])+COUNTBLANK(Table4[[#This Row],[Deliveries_from_existing_factilities]])),"1","0")))</f>
        <v>0</v>
      </c>
      <c r="AL97" s="37">
        <f>IF(OR(A97="",Table4[[#This Row],[GPE_Determination]]="No"),0,IF(AA97="NO",0,IF(OR(COUNTBLANK(Table4[[#This Row],[Implementation_Date]:[Description_of_Activities]])),"1","0")))</f>
        <v>0</v>
      </c>
    </row>
    <row r="98" spans="1:38" s="7" customFormat="1" ht="15.6" x14ac:dyDescent="0.3">
      <c r="A98" s="40"/>
      <c r="B98" s="44"/>
      <c r="C98" s="6"/>
      <c r="D98" s="49" t="str">
        <f>IF(Table4[[#This Row],[Facility_Name]]=0,"",IF(_xlfn.IFNA(INDEX(Source_Lookup[SourceID],MATCH(Table4[[#This Row],[Facility_Name]],Source_Lookup[Facility],0)),"")=0,"",_xlfn.IFNA(INDEX(Source_Lookup[SourceID],MATCH(Table4[[#This Row],[Facility_Name]],Source_Lookup[Facility],0)),"Newly Specified")))</f>
        <v/>
      </c>
      <c r="E98" s="63" t="str">
        <f>IF(_xlfn.IFNA(INDEX(Source_Lookup[EPA_Acid_Rain_Program],MATCH(Table4[[#This Row],[Facility_Name]],Source_Lookup[Facility],0)),"")=0,"",_xlfn.IFNA(INDEX(Source_Lookup[EPA_Acid_Rain_Program],MATCH(Table4[[#This Row],[Facility_Name]],Source_Lookup[Facility],0)),""))</f>
        <v/>
      </c>
      <c r="F98" s="44" t="str">
        <f>IF(_xlfn.IFNA(INDEX(Source_Lookup[EPA_40CFR_Part98],MATCH(Table4[[#This Row],[Facility_Name]],Source_Lookup[Facility],0)),"")=0,"",_xlfn.IFNA(INDEX(Source_Lookup[EPA_40CFR_Part98],MATCH(Table4[[#This Row],[Facility_Name]],Source_Lookup[Facility],0)),""))</f>
        <v/>
      </c>
      <c r="G98" s="44" t="str">
        <f>IF(_xlfn.IFNA(INDEX(Source_Lookup[EIA_ID],MATCH(Table4[[#This Row],[Facility_Name]],Source_Lookup[Facility],0)),"")=0,"",_xlfn.IFNA(INDEX(Source_Lookup[EIA_ID],MATCH(Table4[[#This Row],[Facility_Name]],Source_Lookup[Facility],0)),""))</f>
        <v/>
      </c>
      <c r="H98" s="44"/>
      <c r="I98" s="5" t="str">
        <f>IF(_xlfn.IFNA(INDEX(Source_Lookup[Address],MATCH(Table4[[#This Row],[Facility_Name]],Source_Lookup[Facility],0)),"")=0,"",_xlfn.IFNA(INDEX(Source_Lookup[Address],MATCH(Table4[[#This Row],[Facility_Name]],Source_Lookup[Facility],0)),""))</f>
        <v/>
      </c>
      <c r="J98" s="5" t="str">
        <f>IF(_xlfn.IFNA(INDEX(Source_Lookup[Jurisdiction],MATCH(Table4[[#This Row],[Facility_Name]],Source_Lookup[Facility],0)),"")=0,"",_xlfn.IFNA(INDEX(Source_Lookup[Jurisdiction],MATCH(Table4[[#This Row],[Facility_Name]],Source_Lookup[Facility],0)),""))</f>
        <v/>
      </c>
      <c r="K98" s="63" t="str">
        <f>IF(_xlfn.IFNA(INDEX(Source_Lookup[Latitude],MATCH(Table4[[#This Row],[Facility_Name]],Source_Lookup[Facility],0)),"")=0,"",_xlfn.IFNA(INDEX(Source_Lookup[Latitude],MATCH(Table4[[#This Row],[Facility_Name]],Source_Lookup[Facility],0)),""))</f>
        <v/>
      </c>
      <c r="L98" s="63" t="str">
        <f>IF(_xlfn.IFNA(INDEX(Source_Lookup[Longitude],MATCH(Table4[[#This Row],[Facility_Name]],Source_Lookup[Facility],0)),"")=0,"",_xlfn.IFNA(INDEX(Source_Lookup[Longitude],MATCH(Table4[[#This Row],[Facility_Name]],Source_Lookup[Facility],0)),""))</f>
        <v/>
      </c>
      <c r="M98" s="5"/>
      <c r="N98" s="5"/>
      <c r="O98" s="25"/>
      <c r="P98" s="5"/>
      <c r="Q98" s="65"/>
      <c r="R98" s="8"/>
      <c r="S98" s="64"/>
      <c r="T98" s="6"/>
      <c r="U98" s="47"/>
      <c r="V98" s="8"/>
      <c r="W98" s="47"/>
      <c r="X98" s="47"/>
      <c r="Y98" s="47"/>
      <c r="Z98" s="47"/>
      <c r="AA98" s="46"/>
      <c r="AB98" s="64"/>
      <c r="AC98" s="48"/>
      <c r="AD98" s="46"/>
      <c r="AE98" s="5"/>
      <c r="AF98" s="47"/>
      <c r="AG98" s="50"/>
      <c r="AH98" s="52" t="str">
        <f t="shared" si="3"/>
        <v/>
      </c>
      <c r="AI98" s="39">
        <f>IF(A98="",0,IF(OR(COUNTBLANK(C98)+COUNTBLANK(I98:J98)+COUNTBLANK(M98:R98)+COUNTBLANK(T98)+COUNTBLANK(V98)+COUNTBLANK(Table4[[#This Row],[Deliveries_from_new_facilities]])),"1","0"))</f>
        <v>0</v>
      </c>
      <c r="AJ98" s="37">
        <f t="shared" si="4"/>
        <v>0</v>
      </c>
      <c r="AK98" s="38">
        <f>IF(A98="",0,IF(V98="no",0,IF(OR(COUNTBLANK(Table4[[#This Row],[Net_Nameplate_Capacity_MW]:[Additional_Capacity]])+COUNTBLANK(Table4[[#This Row],[Deliveries_from_existing_factilities]])),"1","0")))</f>
        <v>0</v>
      </c>
      <c r="AL98" s="37">
        <f>IF(OR(A98="",Table4[[#This Row],[GPE_Determination]]="No"),0,IF(AA98="NO",0,IF(OR(COUNTBLANK(Table4[[#This Row],[Implementation_Date]:[Description_of_Activities]])),"1","0")))</f>
        <v>0</v>
      </c>
    </row>
    <row r="99" spans="1:38" s="7" customFormat="1" ht="15.6" x14ac:dyDescent="0.3">
      <c r="A99" s="40"/>
      <c r="B99" s="44"/>
      <c r="C99" s="6"/>
      <c r="D99" s="49" t="str">
        <f>IF(Table4[[#This Row],[Facility_Name]]=0,"",IF(_xlfn.IFNA(INDEX(Source_Lookup[SourceID],MATCH(Table4[[#This Row],[Facility_Name]],Source_Lookup[Facility],0)),"")=0,"",_xlfn.IFNA(INDEX(Source_Lookup[SourceID],MATCH(Table4[[#This Row],[Facility_Name]],Source_Lookup[Facility],0)),"Newly Specified")))</f>
        <v/>
      </c>
      <c r="E99" s="63" t="str">
        <f>IF(_xlfn.IFNA(INDEX(Source_Lookup[EPA_Acid_Rain_Program],MATCH(Table4[[#This Row],[Facility_Name]],Source_Lookup[Facility],0)),"")=0,"",_xlfn.IFNA(INDEX(Source_Lookup[EPA_Acid_Rain_Program],MATCH(Table4[[#This Row],[Facility_Name]],Source_Lookup[Facility],0)),""))</f>
        <v/>
      </c>
      <c r="F99" s="44" t="str">
        <f>IF(_xlfn.IFNA(INDEX(Source_Lookup[EPA_40CFR_Part98],MATCH(Table4[[#This Row],[Facility_Name]],Source_Lookup[Facility],0)),"")=0,"",_xlfn.IFNA(INDEX(Source_Lookup[EPA_40CFR_Part98],MATCH(Table4[[#This Row],[Facility_Name]],Source_Lookup[Facility],0)),""))</f>
        <v/>
      </c>
      <c r="G99" s="44" t="str">
        <f>IF(_xlfn.IFNA(INDEX(Source_Lookup[EIA_ID],MATCH(Table4[[#This Row],[Facility_Name]],Source_Lookup[Facility],0)),"")=0,"",_xlfn.IFNA(INDEX(Source_Lookup[EIA_ID],MATCH(Table4[[#This Row],[Facility_Name]],Source_Lookup[Facility],0)),""))</f>
        <v/>
      </c>
      <c r="H99" s="44"/>
      <c r="I99" s="5" t="str">
        <f>IF(_xlfn.IFNA(INDEX(Source_Lookup[Address],MATCH(Table4[[#This Row],[Facility_Name]],Source_Lookup[Facility],0)),"")=0,"",_xlfn.IFNA(INDEX(Source_Lookup[Address],MATCH(Table4[[#This Row],[Facility_Name]],Source_Lookup[Facility],0)),""))</f>
        <v/>
      </c>
      <c r="J99" s="5" t="str">
        <f>IF(_xlfn.IFNA(INDEX(Source_Lookup[Jurisdiction],MATCH(Table4[[#This Row],[Facility_Name]],Source_Lookup[Facility],0)),"")=0,"",_xlfn.IFNA(INDEX(Source_Lookup[Jurisdiction],MATCH(Table4[[#This Row],[Facility_Name]],Source_Lookup[Facility],0)),""))</f>
        <v/>
      </c>
      <c r="K99" s="63" t="str">
        <f>IF(_xlfn.IFNA(INDEX(Source_Lookup[Latitude],MATCH(Table4[[#This Row],[Facility_Name]],Source_Lookup[Facility],0)),"")=0,"",_xlfn.IFNA(INDEX(Source_Lookup[Latitude],MATCH(Table4[[#This Row],[Facility_Name]],Source_Lookup[Facility],0)),""))</f>
        <v/>
      </c>
      <c r="L99" s="63" t="str">
        <f>IF(_xlfn.IFNA(INDEX(Source_Lookup[Longitude],MATCH(Table4[[#This Row],[Facility_Name]],Source_Lookup[Facility],0)),"")=0,"",_xlfn.IFNA(INDEX(Source_Lookup[Longitude],MATCH(Table4[[#This Row],[Facility_Name]],Source_Lookup[Facility],0)),""))</f>
        <v/>
      </c>
      <c r="M99" s="5"/>
      <c r="N99" s="5"/>
      <c r="O99" s="25"/>
      <c r="P99" s="5"/>
      <c r="Q99" s="65"/>
      <c r="R99" s="8"/>
      <c r="S99" s="64"/>
      <c r="T99" s="6"/>
      <c r="U99" s="47"/>
      <c r="V99" s="8"/>
      <c r="W99" s="47"/>
      <c r="X99" s="47"/>
      <c r="Y99" s="47"/>
      <c r="Z99" s="47"/>
      <c r="AA99" s="46"/>
      <c r="AB99" s="64"/>
      <c r="AC99" s="48"/>
      <c r="AD99" s="46"/>
      <c r="AE99" s="5"/>
      <c r="AF99" s="47"/>
      <c r="AG99" s="50"/>
      <c r="AH99" s="52" t="str">
        <f t="shared" si="3"/>
        <v/>
      </c>
      <c r="AI99" s="39">
        <f>IF(A99="",0,IF(OR(COUNTBLANK(C99)+COUNTBLANK(I99:J99)+COUNTBLANK(M99:R99)+COUNTBLANK(T99)+COUNTBLANK(V99)+COUNTBLANK(Table4[[#This Row],[Deliveries_from_new_facilities]])),"1","0"))</f>
        <v>0</v>
      </c>
      <c r="AJ99" s="37">
        <f t="shared" si="4"/>
        <v>0</v>
      </c>
      <c r="AK99" s="38">
        <f>IF(A99="",0,IF(V99="no",0,IF(OR(COUNTBLANK(Table4[[#This Row],[Net_Nameplate_Capacity_MW]:[Additional_Capacity]])+COUNTBLANK(Table4[[#This Row],[Deliveries_from_existing_factilities]])),"1","0")))</f>
        <v>0</v>
      </c>
      <c r="AL99" s="37">
        <f>IF(OR(A99="",Table4[[#This Row],[GPE_Determination]]="No"),0,IF(AA99="NO",0,IF(OR(COUNTBLANK(Table4[[#This Row],[Implementation_Date]:[Description_of_Activities]])),"1","0")))</f>
        <v>0</v>
      </c>
    </row>
    <row r="100" spans="1:38" s="7" customFormat="1" ht="15.6" x14ac:dyDescent="0.3">
      <c r="A100" s="40"/>
      <c r="B100" s="44"/>
      <c r="C100" s="6"/>
      <c r="D100" s="49" t="str">
        <f>IF(Table4[[#This Row],[Facility_Name]]=0,"",IF(_xlfn.IFNA(INDEX(Source_Lookup[SourceID],MATCH(Table4[[#This Row],[Facility_Name]],Source_Lookup[Facility],0)),"")=0,"",_xlfn.IFNA(INDEX(Source_Lookup[SourceID],MATCH(Table4[[#This Row],[Facility_Name]],Source_Lookup[Facility],0)),"Newly Specified")))</f>
        <v/>
      </c>
      <c r="E100" s="63" t="str">
        <f>IF(_xlfn.IFNA(INDEX(Source_Lookup[EPA_Acid_Rain_Program],MATCH(Table4[[#This Row],[Facility_Name]],Source_Lookup[Facility],0)),"")=0,"",_xlfn.IFNA(INDEX(Source_Lookup[EPA_Acid_Rain_Program],MATCH(Table4[[#This Row],[Facility_Name]],Source_Lookup[Facility],0)),""))</f>
        <v/>
      </c>
      <c r="F100" s="44" t="str">
        <f>IF(_xlfn.IFNA(INDEX(Source_Lookup[EPA_40CFR_Part98],MATCH(Table4[[#This Row],[Facility_Name]],Source_Lookup[Facility],0)),"")=0,"",_xlfn.IFNA(INDEX(Source_Lookup[EPA_40CFR_Part98],MATCH(Table4[[#This Row],[Facility_Name]],Source_Lookup[Facility],0)),""))</f>
        <v/>
      </c>
      <c r="G100" s="44" t="str">
        <f>IF(_xlfn.IFNA(INDEX(Source_Lookup[EIA_ID],MATCH(Table4[[#This Row],[Facility_Name]],Source_Lookup[Facility],0)),"")=0,"",_xlfn.IFNA(INDEX(Source_Lookup[EIA_ID],MATCH(Table4[[#This Row],[Facility_Name]],Source_Lookup[Facility],0)),""))</f>
        <v/>
      </c>
      <c r="H100" s="44"/>
      <c r="I100" s="5" t="str">
        <f>IF(_xlfn.IFNA(INDEX(Source_Lookup[Address],MATCH(Table4[[#This Row],[Facility_Name]],Source_Lookup[Facility],0)),"")=0,"",_xlfn.IFNA(INDEX(Source_Lookup[Address],MATCH(Table4[[#This Row],[Facility_Name]],Source_Lookup[Facility],0)),""))</f>
        <v/>
      </c>
      <c r="J100" s="5" t="str">
        <f>IF(_xlfn.IFNA(INDEX(Source_Lookup[Jurisdiction],MATCH(Table4[[#This Row],[Facility_Name]],Source_Lookup[Facility],0)),"")=0,"",_xlfn.IFNA(INDEX(Source_Lookup[Jurisdiction],MATCH(Table4[[#This Row],[Facility_Name]],Source_Lookup[Facility],0)),""))</f>
        <v/>
      </c>
      <c r="K100" s="63" t="str">
        <f>IF(_xlfn.IFNA(INDEX(Source_Lookup[Latitude],MATCH(Table4[[#This Row],[Facility_Name]],Source_Lookup[Facility],0)),"")=0,"",_xlfn.IFNA(INDEX(Source_Lookup[Latitude],MATCH(Table4[[#This Row],[Facility_Name]],Source_Lookup[Facility],0)),""))</f>
        <v/>
      </c>
      <c r="L100" s="63" t="str">
        <f>IF(_xlfn.IFNA(INDEX(Source_Lookup[Longitude],MATCH(Table4[[#This Row],[Facility_Name]],Source_Lookup[Facility],0)),"")=0,"",_xlfn.IFNA(INDEX(Source_Lookup[Longitude],MATCH(Table4[[#This Row],[Facility_Name]],Source_Lookup[Facility],0)),""))</f>
        <v/>
      </c>
      <c r="M100" s="5"/>
      <c r="N100" s="5"/>
      <c r="O100" s="25"/>
      <c r="P100" s="5"/>
      <c r="Q100" s="65"/>
      <c r="R100" s="8"/>
      <c r="S100" s="64"/>
      <c r="T100" s="6"/>
      <c r="U100" s="47"/>
      <c r="V100" s="8"/>
      <c r="W100" s="47"/>
      <c r="X100" s="47"/>
      <c r="Y100" s="47"/>
      <c r="Z100" s="47"/>
      <c r="AA100" s="46"/>
      <c r="AB100" s="64"/>
      <c r="AC100" s="48"/>
      <c r="AD100" s="46"/>
      <c r="AE100" s="5"/>
      <c r="AF100" s="47"/>
      <c r="AG100" s="50"/>
      <c r="AH100" s="52" t="str">
        <f t="shared" ref="AH100:AH131" si="5">IF(AI100+AJ100+AK100+AL100&gt;0,"Verify Entry message: Complete all required (light green) cells in this row.","")</f>
        <v/>
      </c>
      <c r="AI100" s="39">
        <f>IF(A100="",0,IF(OR(COUNTBLANK(C100)+COUNTBLANK(I100:J100)+COUNTBLANK(M100:R100)+COUNTBLANK(T100)+COUNTBLANK(V100)+COUNTBLANK(Table4[[#This Row],[Deliveries_from_new_facilities]])),"1","0"))</f>
        <v>0</v>
      </c>
      <c r="AJ100" s="37">
        <f t="shared" si="4"/>
        <v>0</v>
      </c>
      <c r="AK100" s="38">
        <f>IF(A100="",0,IF(V100="no",0,IF(OR(COUNTBLANK(Table4[[#This Row],[Net_Nameplate_Capacity_MW]:[Additional_Capacity]])+COUNTBLANK(Table4[[#This Row],[Deliveries_from_existing_factilities]])),"1","0")))</f>
        <v>0</v>
      </c>
      <c r="AL100" s="37">
        <f>IF(OR(A100="",Table4[[#This Row],[GPE_Determination]]="No"),0,IF(AA100="NO",0,IF(OR(COUNTBLANK(Table4[[#This Row],[Implementation_Date]:[Description_of_Activities]])),"1","0")))</f>
        <v>0</v>
      </c>
    </row>
    <row r="101" spans="1:38" s="7" customFormat="1" ht="15.6" x14ac:dyDescent="0.3">
      <c r="A101" s="40"/>
      <c r="B101" s="44"/>
      <c r="C101" s="6"/>
      <c r="D101" s="49" t="str">
        <f>IF(Table4[[#This Row],[Facility_Name]]=0,"",IF(_xlfn.IFNA(INDEX(Source_Lookup[SourceID],MATCH(Table4[[#This Row],[Facility_Name]],Source_Lookup[Facility],0)),"")=0,"",_xlfn.IFNA(INDEX(Source_Lookup[SourceID],MATCH(Table4[[#This Row],[Facility_Name]],Source_Lookup[Facility],0)),"Newly Specified")))</f>
        <v/>
      </c>
      <c r="E101" s="63" t="str">
        <f>IF(_xlfn.IFNA(INDEX(Source_Lookup[EPA_Acid_Rain_Program],MATCH(Table4[[#This Row],[Facility_Name]],Source_Lookup[Facility],0)),"")=0,"",_xlfn.IFNA(INDEX(Source_Lookup[EPA_Acid_Rain_Program],MATCH(Table4[[#This Row],[Facility_Name]],Source_Lookup[Facility],0)),""))</f>
        <v/>
      </c>
      <c r="F101" s="44" t="str">
        <f>IF(_xlfn.IFNA(INDEX(Source_Lookup[EPA_40CFR_Part98],MATCH(Table4[[#This Row],[Facility_Name]],Source_Lookup[Facility],0)),"")=0,"",_xlfn.IFNA(INDEX(Source_Lookup[EPA_40CFR_Part98],MATCH(Table4[[#This Row],[Facility_Name]],Source_Lookup[Facility],0)),""))</f>
        <v/>
      </c>
      <c r="G101" s="44" t="str">
        <f>IF(_xlfn.IFNA(INDEX(Source_Lookup[EIA_ID],MATCH(Table4[[#This Row],[Facility_Name]],Source_Lookup[Facility],0)),"")=0,"",_xlfn.IFNA(INDEX(Source_Lookup[EIA_ID],MATCH(Table4[[#This Row],[Facility_Name]],Source_Lookup[Facility],0)),""))</f>
        <v/>
      </c>
      <c r="H101" s="44"/>
      <c r="I101" s="5" t="str">
        <f>IF(_xlfn.IFNA(INDEX(Source_Lookup[Address],MATCH(Table4[[#This Row],[Facility_Name]],Source_Lookup[Facility],0)),"")=0,"",_xlfn.IFNA(INDEX(Source_Lookup[Address],MATCH(Table4[[#This Row],[Facility_Name]],Source_Lookup[Facility],0)),""))</f>
        <v/>
      </c>
      <c r="J101" s="5" t="str">
        <f>IF(_xlfn.IFNA(INDEX(Source_Lookup[Jurisdiction],MATCH(Table4[[#This Row],[Facility_Name]],Source_Lookup[Facility],0)),"")=0,"",_xlfn.IFNA(INDEX(Source_Lookup[Jurisdiction],MATCH(Table4[[#This Row],[Facility_Name]],Source_Lookup[Facility],0)),""))</f>
        <v/>
      </c>
      <c r="K101" s="63" t="str">
        <f>IF(_xlfn.IFNA(INDEX(Source_Lookup[Latitude],MATCH(Table4[[#This Row],[Facility_Name]],Source_Lookup[Facility],0)),"")=0,"",_xlfn.IFNA(INDEX(Source_Lookup[Latitude],MATCH(Table4[[#This Row],[Facility_Name]],Source_Lookup[Facility],0)),""))</f>
        <v/>
      </c>
      <c r="L101" s="63" t="str">
        <f>IF(_xlfn.IFNA(INDEX(Source_Lookup[Longitude],MATCH(Table4[[#This Row],[Facility_Name]],Source_Lookup[Facility],0)),"")=0,"",_xlfn.IFNA(INDEX(Source_Lookup[Longitude],MATCH(Table4[[#This Row],[Facility_Name]],Source_Lookup[Facility],0)),""))</f>
        <v/>
      </c>
      <c r="M101" s="5"/>
      <c r="N101" s="5"/>
      <c r="O101" s="25"/>
      <c r="P101" s="5"/>
      <c r="Q101" s="65"/>
      <c r="R101" s="8"/>
      <c r="S101" s="64"/>
      <c r="T101" s="6"/>
      <c r="U101" s="47"/>
      <c r="V101" s="8"/>
      <c r="W101" s="47"/>
      <c r="X101" s="47"/>
      <c r="Y101" s="47"/>
      <c r="Z101" s="47"/>
      <c r="AA101" s="46"/>
      <c r="AB101" s="64"/>
      <c r="AC101" s="48"/>
      <c r="AD101" s="46"/>
      <c r="AE101" s="5"/>
      <c r="AF101" s="47"/>
      <c r="AG101" s="50"/>
      <c r="AH101" s="52" t="str">
        <f t="shared" si="5"/>
        <v/>
      </c>
      <c r="AI101" s="39">
        <f>IF(A101="",0,IF(OR(COUNTBLANK(C101)+COUNTBLANK(I101:J101)+COUNTBLANK(M101:R101)+COUNTBLANK(T101)+COUNTBLANK(V101)+COUNTBLANK(Table4[[#This Row],[Deliveries_from_new_facilities]])),"1","0"))</f>
        <v>0</v>
      </c>
      <c r="AJ101" s="37">
        <f t="shared" si="4"/>
        <v>0</v>
      </c>
      <c r="AK101" s="38">
        <f>IF(A101="",0,IF(V101="no",0,IF(OR(COUNTBLANK(Table4[[#This Row],[Net_Nameplate_Capacity_MW]:[Additional_Capacity]])+COUNTBLANK(Table4[[#This Row],[Deliveries_from_existing_factilities]])),"1","0")))</f>
        <v>0</v>
      </c>
      <c r="AL101" s="37">
        <f>IF(OR(A101="",Table4[[#This Row],[GPE_Determination]]="No"),0,IF(AA101="NO",0,IF(OR(COUNTBLANK(Table4[[#This Row],[Implementation_Date]:[Description_of_Activities]])),"1","0")))</f>
        <v>0</v>
      </c>
    </row>
    <row r="102" spans="1:38" s="7" customFormat="1" ht="15.6" x14ac:dyDescent="0.3">
      <c r="A102" s="40"/>
      <c r="B102" s="44"/>
      <c r="C102" s="6"/>
      <c r="D102" s="49" t="str">
        <f>IF(Table4[[#This Row],[Facility_Name]]=0,"",IF(_xlfn.IFNA(INDEX(Source_Lookup[SourceID],MATCH(Table4[[#This Row],[Facility_Name]],Source_Lookup[Facility],0)),"")=0,"",_xlfn.IFNA(INDEX(Source_Lookup[SourceID],MATCH(Table4[[#This Row],[Facility_Name]],Source_Lookup[Facility],0)),"Newly Specified")))</f>
        <v/>
      </c>
      <c r="E102" s="63" t="str">
        <f>IF(_xlfn.IFNA(INDEX(Source_Lookup[EPA_Acid_Rain_Program],MATCH(Table4[[#This Row],[Facility_Name]],Source_Lookup[Facility],0)),"")=0,"",_xlfn.IFNA(INDEX(Source_Lookup[EPA_Acid_Rain_Program],MATCH(Table4[[#This Row],[Facility_Name]],Source_Lookup[Facility],0)),""))</f>
        <v/>
      </c>
      <c r="F102" s="44" t="str">
        <f>IF(_xlfn.IFNA(INDEX(Source_Lookup[EPA_40CFR_Part98],MATCH(Table4[[#This Row],[Facility_Name]],Source_Lookup[Facility],0)),"")=0,"",_xlfn.IFNA(INDEX(Source_Lookup[EPA_40CFR_Part98],MATCH(Table4[[#This Row],[Facility_Name]],Source_Lookup[Facility],0)),""))</f>
        <v/>
      </c>
      <c r="G102" s="44" t="str">
        <f>IF(_xlfn.IFNA(INDEX(Source_Lookup[EIA_ID],MATCH(Table4[[#This Row],[Facility_Name]],Source_Lookup[Facility],0)),"")=0,"",_xlfn.IFNA(INDEX(Source_Lookup[EIA_ID],MATCH(Table4[[#This Row],[Facility_Name]],Source_Lookup[Facility],0)),""))</f>
        <v/>
      </c>
      <c r="H102" s="44"/>
      <c r="I102" s="5" t="str">
        <f>IF(_xlfn.IFNA(INDEX(Source_Lookup[Address],MATCH(Table4[[#This Row],[Facility_Name]],Source_Lookup[Facility],0)),"")=0,"",_xlfn.IFNA(INDEX(Source_Lookup[Address],MATCH(Table4[[#This Row],[Facility_Name]],Source_Lookup[Facility],0)),""))</f>
        <v/>
      </c>
      <c r="J102" s="5" t="str">
        <f>IF(_xlfn.IFNA(INDEX(Source_Lookup[Jurisdiction],MATCH(Table4[[#This Row],[Facility_Name]],Source_Lookup[Facility],0)),"")=0,"",_xlfn.IFNA(INDEX(Source_Lookup[Jurisdiction],MATCH(Table4[[#This Row],[Facility_Name]],Source_Lookup[Facility],0)),""))</f>
        <v/>
      </c>
      <c r="K102" s="63" t="str">
        <f>IF(_xlfn.IFNA(INDEX(Source_Lookup[Latitude],MATCH(Table4[[#This Row],[Facility_Name]],Source_Lookup[Facility],0)),"")=0,"",_xlfn.IFNA(INDEX(Source_Lookup[Latitude],MATCH(Table4[[#This Row],[Facility_Name]],Source_Lookup[Facility],0)),""))</f>
        <v/>
      </c>
      <c r="L102" s="63" t="str">
        <f>IF(_xlfn.IFNA(INDEX(Source_Lookup[Longitude],MATCH(Table4[[#This Row],[Facility_Name]],Source_Lookup[Facility],0)),"")=0,"",_xlfn.IFNA(INDEX(Source_Lookup[Longitude],MATCH(Table4[[#This Row],[Facility_Name]],Source_Lookup[Facility],0)),""))</f>
        <v/>
      </c>
      <c r="M102" s="5"/>
      <c r="N102" s="5"/>
      <c r="O102" s="25"/>
      <c r="P102" s="5"/>
      <c r="Q102" s="65"/>
      <c r="R102" s="8"/>
      <c r="S102" s="64"/>
      <c r="T102" s="6"/>
      <c r="U102" s="47"/>
      <c r="V102" s="8"/>
      <c r="W102" s="47"/>
      <c r="X102" s="47"/>
      <c r="Y102" s="47"/>
      <c r="Z102" s="47"/>
      <c r="AA102" s="46"/>
      <c r="AB102" s="64"/>
      <c r="AC102" s="48"/>
      <c r="AD102" s="46"/>
      <c r="AE102" s="5"/>
      <c r="AF102" s="47"/>
      <c r="AG102" s="50"/>
      <c r="AH102" s="52" t="str">
        <f t="shared" si="5"/>
        <v/>
      </c>
      <c r="AI102" s="39">
        <f>IF(A102="",0,IF(OR(COUNTBLANK(C102)+COUNTBLANK(I102:J102)+COUNTBLANK(M102:R102)+COUNTBLANK(T102)+COUNTBLANK(V102)+COUNTBLANK(Table4[[#This Row],[Deliveries_from_new_facilities]])),"1","0"))</f>
        <v>0</v>
      </c>
      <c r="AJ102" s="37">
        <f t="shared" si="4"/>
        <v>0</v>
      </c>
      <c r="AK102" s="38">
        <f>IF(A102="",0,IF(V102="no",0,IF(OR(COUNTBLANK(Table4[[#This Row],[Net_Nameplate_Capacity_MW]:[Additional_Capacity]])+COUNTBLANK(Table4[[#This Row],[Deliveries_from_existing_factilities]])),"1","0")))</f>
        <v>0</v>
      </c>
      <c r="AL102" s="37">
        <f>IF(OR(A102="",Table4[[#This Row],[GPE_Determination]]="No"),0,IF(AA102="NO",0,IF(OR(COUNTBLANK(Table4[[#This Row],[Implementation_Date]:[Description_of_Activities]])),"1","0")))</f>
        <v>0</v>
      </c>
    </row>
    <row r="103" spans="1:38" s="7" customFormat="1" ht="15.6" x14ac:dyDescent="0.3">
      <c r="A103" s="40"/>
      <c r="B103" s="44"/>
      <c r="C103" s="6"/>
      <c r="D103" s="49" t="str">
        <f>IF(Table4[[#This Row],[Facility_Name]]=0,"",IF(_xlfn.IFNA(INDEX(Source_Lookup[SourceID],MATCH(Table4[[#This Row],[Facility_Name]],Source_Lookup[Facility],0)),"")=0,"",_xlfn.IFNA(INDEX(Source_Lookup[SourceID],MATCH(Table4[[#This Row],[Facility_Name]],Source_Lookup[Facility],0)),"Newly Specified")))</f>
        <v/>
      </c>
      <c r="E103" s="63" t="str">
        <f>IF(_xlfn.IFNA(INDEX(Source_Lookup[EPA_Acid_Rain_Program],MATCH(Table4[[#This Row],[Facility_Name]],Source_Lookup[Facility],0)),"")=0,"",_xlfn.IFNA(INDEX(Source_Lookup[EPA_Acid_Rain_Program],MATCH(Table4[[#This Row],[Facility_Name]],Source_Lookup[Facility],0)),""))</f>
        <v/>
      </c>
      <c r="F103" s="44" t="str">
        <f>IF(_xlfn.IFNA(INDEX(Source_Lookup[EPA_40CFR_Part98],MATCH(Table4[[#This Row],[Facility_Name]],Source_Lookup[Facility],0)),"")=0,"",_xlfn.IFNA(INDEX(Source_Lookup[EPA_40CFR_Part98],MATCH(Table4[[#This Row],[Facility_Name]],Source_Lookup[Facility],0)),""))</f>
        <v/>
      </c>
      <c r="G103" s="44" t="str">
        <f>IF(_xlfn.IFNA(INDEX(Source_Lookup[EIA_ID],MATCH(Table4[[#This Row],[Facility_Name]],Source_Lookup[Facility],0)),"")=0,"",_xlfn.IFNA(INDEX(Source_Lookup[EIA_ID],MATCH(Table4[[#This Row],[Facility_Name]],Source_Lookup[Facility],0)),""))</f>
        <v/>
      </c>
      <c r="H103" s="44"/>
      <c r="I103" s="5" t="str">
        <f>IF(_xlfn.IFNA(INDEX(Source_Lookup[Address],MATCH(Table4[[#This Row],[Facility_Name]],Source_Lookup[Facility],0)),"")=0,"",_xlfn.IFNA(INDEX(Source_Lookup[Address],MATCH(Table4[[#This Row],[Facility_Name]],Source_Lookup[Facility],0)),""))</f>
        <v/>
      </c>
      <c r="J103" s="5" t="str">
        <f>IF(_xlfn.IFNA(INDEX(Source_Lookup[Jurisdiction],MATCH(Table4[[#This Row],[Facility_Name]],Source_Lookup[Facility],0)),"")=0,"",_xlfn.IFNA(INDEX(Source_Lookup[Jurisdiction],MATCH(Table4[[#This Row],[Facility_Name]],Source_Lookup[Facility],0)),""))</f>
        <v/>
      </c>
      <c r="K103" s="63" t="str">
        <f>IF(_xlfn.IFNA(INDEX(Source_Lookup[Latitude],MATCH(Table4[[#This Row],[Facility_Name]],Source_Lookup[Facility],0)),"")=0,"",_xlfn.IFNA(INDEX(Source_Lookup[Latitude],MATCH(Table4[[#This Row],[Facility_Name]],Source_Lookup[Facility],0)),""))</f>
        <v/>
      </c>
      <c r="L103" s="63" t="str">
        <f>IF(_xlfn.IFNA(INDEX(Source_Lookup[Longitude],MATCH(Table4[[#This Row],[Facility_Name]],Source_Lookup[Facility],0)),"")=0,"",_xlfn.IFNA(INDEX(Source_Lookup[Longitude],MATCH(Table4[[#This Row],[Facility_Name]],Source_Lookup[Facility],0)),""))</f>
        <v/>
      </c>
      <c r="M103" s="5"/>
      <c r="N103" s="5"/>
      <c r="O103" s="25"/>
      <c r="P103" s="5"/>
      <c r="Q103" s="65"/>
      <c r="R103" s="8"/>
      <c r="S103" s="64"/>
      <c r="T103" s="6"/>
      <c r="U103" s="47"/>
      <c r="V103" s="8"/>
      <c r="W103" s="47"/>
      <c r="X103" s="47"/>
      <c r="Y103" s="47"/>
      <c r="Z103" s="47"/>
      <c r="AA103" s="46"/>
      <c r="AB103" s="64"/>
      <c r="AC103" s="48"/>
      <c r="AD103" s="46"/>
      <c r="AE103" s="5"/>
      <c r="AF103" s="47"/>
      <c r="AG103" s="50"/>
      <c r="AH103" s="52" t="str">
        <f t="shared" si="5"/>
        <v/>
      </c>
      <c r="AI103" s="39">
        <f>IF(A103="",0,IF(OR(COUNTBLANK(C103)+COUNTBLANK(I103:J103)+COUNTBLANK(M103:R103)+COUNTBLANK(T103)+COUNTBLANK(V103)+COUNTBLANK(Table4[[#This Row],[Deliveries_from_new_facilities]])),"1","0"))</f>
        <v>0</v>
      </c>
      <c r="AJ103" s="37">
        <f t="shared" si="4"/>
        <v>0</v>
      </c>
      <c r="AK103" s="38">
        <f>IF(A103="",0,IF(V103="no",0,IF(OR(COUNTBLANK(Table4[[#This Row],[Net_Nameplate_Capacity_MW]:[Additional_Capacity]])+COUNTBLANK(Table4[[#This Row],[Deliveries_from_existing_factilities]])),"1","0")))</f>
        <v>0</v>
      </c>
      <c r="AL103" s="37">
        <f>IF(OR(A103="",Table4[[#This Row],[GPE_Determination]]="No"),0,IF(AA103="NO",0,IF(OR(COUNTBLANK(Table4[[#This Row],[Implementation_Date]:[Description_of_Activities]])),"1","0")))</f>
        <v>0</v>
      </c>
    </row>
    <row r="104" spans="1:38" s="7" customFormat="1" ht="15.6" x14ac:dyDescent="0.3">
      <c r="A104" s="40"/>
      <c r="B104" s="44"/>
      <c r="C104" s="6"/>
      <c r="D104" s="49" t="str">
        <f>IF(Table4[[#This Row],[Facility_Name]]=0,"",IF(_xlfn.IFNA(INDEX(Source_Lookup[SourceID],MATCH(Table4[[#This Row],[Facility_Name]],Source_Lookup[Facility],0)),"")=0,"",_xlfn.IFNA(INDEX(Source_Lookup[SourceID],MATCH(Table4[[#This Row],[Facility_Name]],Source_Lookup[Facility],0)),"Newly Specified")))</f>
        <v/>
      </c>
      <c r="E104" s="63" t="str">
        <f>IF(_xlfn.IFNA(INDEX(Source_Lookup[EPA_Acid_Rain_Program],MATCH(Table4[[#This Row],[Facility_Name]],Source_Lookup[Facility],0)),"")=0,"",_xlfn.IFNA(INDEX(Source_Lookup[EPA_Acid_Rain_Program],MATCH(Table4[[#This Row],[Facility_Name]],Source_Lookup[Facility],0)),""))</f>
        <v/>
      </c>
      <c r="F104" s="44" t="str">
        <f>IF(_xlfn.IFNA(INDEX(Source_Lookup[EPA_40CFR_Part98],MATCH(Table4[[#This Row],[Facility_Name]],Source_Lookup[Facility],0)),"")=0,"",_xlfn.IFNA(INDEX(Source_Lookup[EPA_40CFR_Part98],MATCH(Table4[[#This Row],[Facility_Name]],Source_Lookup[Facility],0)),""))</f>
        <v/>
      </c>
      <c r="G104" s="44" t="str">
        <f>IF(_xlfn.IFNA(INDEX(Source_Lookup[EIA_ID],MATCH(Table4[[#This Row],[Facility_Name]],Source_Lookup[Facility],0)),"")=0,"",_xlfn.IFNA(INDEX(Source_Lookup[EIA_ID],MATCH(Table4[[#This Row],[Facility_Name]],Source_Lookup[Facility],0)),""))</f>
        <v/>
      </c>
      <c r="H104" s="44"/>
      <c r="I104" s="5" t="str">
        <f>IF(_xlfn.IFNA(INDEX(Source_Lookup[Address],MATCH(Table4[[#This Row],[Facility_Name]],Source_Lookup[Facility],0)),"")=0,"",_xlfn.IFNA(INDEX(Source_Lookup[Address],MATCH(Table4[[#This Row],[Facility_Name]],Source_Lookup[Facility],0)),""))</f>
        <v/>
      </c>
      <c r="J104" s="5" t="str">
        <f>IF(_xlfn.IFNA(INDEX(Source_Lookup[Jurisdiction],MATCH(Table4[[#This Row],[Facility_Name]],Source_Lookup[Facility],0)),"")=0,"",_xlfn.IFNA(INDEX(Source_Lookup[Jurisdiction],MATCH(Table4[[#This Row],[Facility_Name]],Source_Lookup[Facility],0)),""))</f>
        <v/>
      </c>
      <c r="K104" s="63" t="str">
        <f>IF(_xlfn.IFNA(INDEX(Source_Lookup[Latitude],MATCH(Table4[[#This Row],[Facility_Name]],Source_Lookup[Facility],0)),"")=0,"",_xlfn.IFNA(INDEX(Source_Lookup[Latitude],MATCH(Table4[[#This Row],[Facility_Name]],Source_Lookup[Facility],0)),""))</f>
        <v/>
      </c>
      <c r="L104" s="63" t="str">
        <f>IF(_xlfn.IFNA(INDEX(Source_Lookup[Longitude],MATCH(Table4[[#This Row],[Facility_Name]],Source_Lookup[Facility],0)),"")=0,"",_xlfn.IFNA(INDEX(Source_Lookup[Longitude],MATCH(Table4[[#This Row],[Facility_Name]],Source_Lookup[Facility],0)),""))</f>
        <v/>
      </c>
      <c r="M104" s="5"/>
      <c r="N104" s="5"/>
      <c r="O104" s="25"/>
      <c r="P104" s="5"/>
      <c r="Q104" s="65"/>
      <c r="R104" s="8"/>
      <c r="S104" s="64"/>
      <c r="T104" s="6"/>
      <c r="U104" s="47"/>
      <c r="V104" s="8"/>
      <c r="W104" s="47"/>
      <c r="X104" s="47"/>
      <c r="Y104" s="47"/>
      <c r="Z104" s="47"/>
      <c r="AA104" s="46"/>
      <c r="AB104" s="64"/>
      <c r="AC104" s="48"/>
      <c r="AD104" s="46"/>
      <c r="AE104" s="5"/>
      <c r="AF104" s="47"/>
      <c r="AG104" s="50"/>
      <c r="AH104" s="52" t="str">
        <f t="shared" si="5"/>
        <v/>
      </c>
      <c r="AI104" s="39">
        <f>IF(A104="",0,IF(OR(COUNTBLANK(C104)+COUNTBLANK(I104:J104)+COUNTBLANK(M104:R104)+COUNTBLANK(T104)+COUNTBLANK(V104)+COUNTBLANK(Table4[[#This Row],[Deliveries_from_new_facilities]])),"1","0"))</f>
        <v>0</v>
      </c>
      <c r="AJ104" s="37">
        <f t="shared" si="4"/>
        <v>0</v>
      </c>
      <c r="AK104" s="38">
        <f>IF(A104="",0,IF(V104="no",0,IF(OR(COUNTBLANK(Table4[[#This Row],[Net_Nameplate_Capacity_MW]:[Additional_Capacity]])+COUNTBLANK(Table4[[#This Row],[Deliveries_from_existing_factilities]])),"1","0")))</f>
        <v>0</v>
      </c>
      <c r="AL104" s="37">
        <f>IF(OR(A104="",Table4[[#This Row],[GPE_Determination]]="No"),0,IF(AA104="NO",0,IF(OR(COUNTBLANK(Table4[[#This Row],[Implementation_Date]:[Description_of_Activities]])),"1","0")))</f>
        <v>0</v>
      </c>
    </row>
    <row r="105" spans="1:38" s="7" customFormat="1" ht="15.6" x14ac:dyDescent="0.3">
      <c r="A105" s="40"/>
      <c r="B105" s="44"/>
      <c r="C105" s="6"/>
      <c r="D105" s="49" t="str">
        <f>IF(Table4[[#This Row],[Facility_Name]]=0,"",IF(_xlfn.IFNA(INDEX(Source_Lookup[SourceID],MATCH(Table4[[#This Row],[Facility_Name]],Source_Lookup[Facility],0)),"")=0,"",_xlfn.IFNA(INDEX(Source_Lookup[SourceID],MATCH(Table4[[#This Row],[Facility_Name]],Source_Lookup[Facility],0)),"Newly Specified")))</f>
        <v/>
      </c>
      <c r="E105" s="63" t="str">
        <f>IF(_xlfn.IFNA(INDEX(Source_Lookup[EPA_Acid_Rain_Program],MATCH(Table4[[#This Row],[Facility_Name]],Source_Lookup[Facility],0)),"")=0,"",_xlfn.IFNA(INDEX(Source_Lookup[EPA_Acid_Rain_Program],MATCH(Table4[[#This Row],[Facility_Name]],Source_Lookup[Facility],0)),""))</f>
        <v/>
      </c>
      <c r="F105" s="44" t="str">
        <f>IF(_xlfn.IFNA(INDEX(Source_Lookup[EPA_40CFR_Part98],MATCH(Table4[[#This Row],[Facility_Name]],Source_Lookup[Facility],0)),"")=0,"",_xlfn.IFNA(INDEX(Source_Lookup[EPA_40CFR_Part98],MATCH(Table4[[#This Row],[Facility_Name]],Source_Lookup[Facility],0)),""))</f>
        <v/>
      </c>
      <c r="G105" s="44" t="str">
        <f>IF(_xlfn.IFNA(INDEX(Source_Lookup[EIA_ID],MATCH(Table4[[#This Row],[Facility_Name]],Source_Lookup[Facility],0)),"")=0,"",_xlfn.IFNA(INDEX(Source_Lookup[EIA_ID],MATCH(Table4[[#This Row],[Facility_Name]],Source_Lookup[Facility],0)),""))</f>
        <v/>
      </c>
      <c r="H105" s="44"/>
      <c r="I105" s="5" t="str">
        <f>IF(_xlfn.IFNA(INDEX(Source_Lookup[Address],MATCH(Table4[[#This Row],[Facility_Name]],Source_Lookup[Facility],0)),"")=0,"",_xlfn.IFNA(INDEX(Source_Lookup[Address],MATCH(Table4[[#This Row],[Facility_Name]],Source_Lookup[Facility],0)),""))</f>
        <v/>
      </c>
      <c r="J105" s="5" t="str">
        <f>IF(_xlfn.IFNA(INDEX(Source_Lookup[Jurisdiction],MATCH(Table4[[#This Row],[Facility_Name]],Source_Lookup[Facility],0)),"")=0,"",_xlfn.IFNA(INDEX(Source_Lookup[Jurisdiction],MATCH(Table4[[#This Row],[Facility_Name]],Source_Lookup[Facility],0)),""))</f>
        <v/>
      </c>
      <c r="K105" s="63" t="str">
        <f>IF(_xlfn.IFNA(INDEX(Source_Lookup[Latitude],MATCH(Table4[[#This Row],[Facility_Name]],Source_Lookup[Facility],0)),"")=0,"",_xlfn.IFNA(INDEX(Source_Lookup[Latitude],MATCH(Table4[[#This Row],[Facility_Name]],Source_Lookup[Facility],0)),""))</f>
        <v/>
      </c>
      <c r="L105" s="63" t="str">
        <f>IF(_xlfn.IFNA(INDEX(Source_Lookup[Longitude],MATCH(Table4[[#This Row],[Facility_Name]],Source_Lookup[Facility],0)),"")=0,"",_xlfn.IFNA(INDEX(Source_Lookup[Longitude],MATCH(Table4[[#This Row],[Facility_Name]],Source_Lookup[Facility],0)),""))</f>
        <v/>
      </c>
      <c r="M105" s="5"/>
      <c r="N105" s="5"/>
      <c r="O105" s="25"/>
      <c r="P105" s="5"/>
      <c r="Q105" s="65"/>
      <c r="R105" s="8"/>
      <c r="S105" s="64"/>
      <c r="T105" s="6"/>
      <c r="U105" s="47"/>
      <c r="V105" s="8"/>
      <c r="W105" s="47"/>
      <c r="X105" s="47"/>
      <c r="Y105" s="47"/>
      <c r="Z105" s="47"/>
      <c r="AA105" s="46"/>
      <c r="AB105" s="64"/>
      <c r="AC105" s="48"/>
      <c r="AD105" s="46"/>
      <c r="AE105" s="5"/>
      <c r="AF105" s="47"/>
      <c r="AG105" s="50"/>
      <c r="AH105" s="52" t="str">
        <f t="shared" si="5"/>
        <v/>
      </c>
      <c r="AI105" s="39">
        <f>IF(A105="",0,IF(OR(COUNTBLANK(C105)+COUNTBLANK(I105:J105)+COUNTBLANK(M105:R105)+COUNTBLANK(T105)+COUNTBLANK(V105)+COUNTBLANK(Table4[[#This Row],[Deliveries_from_new_facilities]])),"1","0"))</f>
        <v>0</v>
      </c>
      <c r="AJ105" s="37">
        <f t="shared" si="4"/>
        <v>0</v>
      </c>
      <c r="AK105" s="38">
        <f>IF(A105="",0,IF(V105="no",0,IF(OR(COUNTBLANK(Table4[[#This Row],[Net_Nameplate_Capacity_MW]:[Additional_Capacity]])+COUNTBLANK(Table4[[#This Row],[Deliveries_from_existing_factilities]])),"1","0")))</f>
        <v>0</v>
      </c>
      <c r="AL105" s="37">
        <f>IF(OR(A105="",Table4[[#This Row],[GPE_Determination]]="No"),0,IF(AA105="NO",0,IF(OR(COUNTBLANK(Table4[[#This Row],[Implementation_Date]:[Description_of_Activities]])),"1","0")))</f>
        <v>0</v>
      </c>
    </row>
    <row r="106" spans="1:38" s="7" customFormat="1" ht="15.6" x14ac:dyDescent="0.3">
      <c r="A106" s="40"/>
      <c r="B106" s="44"/>
      <c r="C106" s="6"/>
      <c r="D106" s="49" t="str">
        <f>IF(Table4[[#This Row],[Facility_Name]]=0,"",IF(_xlfn.IFNA(INDEX(Source_Lookup[SourceID],MATCH(Table4[[#This Row],[Facility_Name]],Source_Lookup[Facility],0)),"")=0,"",_xlfn.IFNA(INDEX(Source_Lookup[SourceID],MATCH(Table4[[#This Row],[Facility_Name]],Source_Lookup[Facility],0)),"Newly Specified")))</f>
        <v/>
      </c>
      <c r="E106" s="63" t="str">
        <f>IF(_xlfn.IFNA(INDEX(Source_Lookup[EPA_Acid_Rain_Program],MATCH(Table4[[#This Row],[Facility_Name]],Source_Lookup[Facility],0)),"")=0,"",_xlfn.IFNA(INDEX(Source_Lookup[EPA_Acid_Rain_Program],MATCH(Table4[[#This Row],[Facility_Name]],Source_Lookup[Facility],0)),""))</f>
        <v/>
      </c>
      <c r="F106" s="44" t="str">
        <f>IF(_xlfn.IFNA(INDEX(Source_Lookup[EPA_40CFR_Part98],MATCH(Table4[[#This Row],[Facility_Name]],Source_Lookup[Facility],0)),"")=0,"",_xlfn.IFNA(INDEX(Source_Lookup[EPA_40CFR_Part98],MATCH(Table4[[#This Row],[Facility_Name]],Source_Lookup[Facility],0)),""))</f>
        <v/>
      </c>
      <c r="G106" s="44" t="str">
        <f>IF(_xlfn.IFNA(INDEX(Source_Lookup[EIA_ID],MATCH(Table4[[#This Row],[Facility_Name]],Source_Lookup[Facility],0)),"")=0,"",_xlfn.IFNA(INDEX(Source_Lookup[EIA_ID],MATCH(Table4[[#This Row],[Facility_Name]],Source_Lookup[Facility],0)),""))</f>
        <v/>
      </c>
      <c r="H106" s="44"/>
      <c r="I106" s="5" t="str">
        <f>IF(_xlfn.IFNA(INDEX(Source_Lookup[Address],MATCH(Table4[[#This Row],[Facility_Name]],Source_Lookup[Facility],0)),"")=0,"",_xlfn.IFNA(INDEX(Source_Lookup[Address],MATCH(Table4[[#This Row],[Facility_Name]],Source_Lookup[Facility],0)),""))</f>
        <v/>
      </c>
      <c r="J106" s="5" t="str">
        <f>IF(_xlfn.IFNA(INDEX(Source_Lookup[Jurisdiction],MATCH(Table4[[#This Row],[Facility_Name]],Source_Lookup[Facility],0)),"")=0,"",_xlfn.IFNA(INDEX(Source_Lookup[Jurisdiction],MATCH(Table4[[#This Row],[Facility_Name]],Source_Lookup[Facility],0)),""))</f>
        <v/>
      </c>
      <c r="K106" s="63" t="str">
        <f>IF(_xlfn.IFNA(INDEX(Source_Lookup[Latitude],MATCH(Table4[[#This Row],[Facility_Name]],Source_Lookup[Facility],0)),"")=0,"",_xlfn.IFNA(INDEX(Source_Lookup[Latitude],MATCH(Table4[[#This Row],[Facility_Name]],Source_Lookup[Facility],0)),""))</f>
        <v/>
      </c>
      <c r="L106" s="63" t="str">
        <f>IF(_xlfn.IFNA(INDEX(Source_Lookup[Longitude],MATCH(Table4[[#This Row],[Facility_Name]],Source_Lookup[Facility],0)),"")=0,"",_xlfn.IFNA(INDEX(Source_Lookup[Longitude],MATCH(Table4[[#This Row],[Facility_Name]],Source_Lookup[Facility],0)),""))</f>
        <v/>
      </c>
      <c r="M106" s="5"/>
      <c r="N106" s="5"/>
      <c r="O106" s="25"/>
      <c r="P106" s="5"/>
      <c r="Q106" s="65"/>
      <c r="R106" s="8"/>
      <c r="S106" s="64"/>
      <c r="T106" s="6"/>
      <c r="U106" s="47"/>
      <c r="V106" s="8"/>
      <c r="W106" s="47"/>
      <c r="X106" s="47"/>
      <c r="Y106" s="47"/>
      <c r="Z106" s="47"/>
      <c r="AA106" s="46"/>
      <c r="AB106" s="64"/>
      <c r="AC106" s="48"/>
      <c r="AD106" s="46"/>
      <c r="AE106" s="5"/>
      <c r="AF106" s="47"/>
      <c r="AG106" s="50"/>
      <c r="AH106" s="52" t="str">
        <f t="shared" si="5"/>
        <v/>
      </c>
      <c r="AI106" s="39">
        <f>IF(A106="",0,IF(OR(COUNTBLANK(C106)+COUNTBLANK(I106:J106)+COUNTBLANK(M106:R106)+COUNTBLANK(T106)+COUNTBLANK(V106)+COUNTBLANK(Table4[[#This Row],[Deliveries_from_new_facilities]])),"1","0"))</f>
        <v>0</v>
      </c>
      <c r="AJ106" s="37">
        <f t="shared" si="4"/>
        <v>0</v>
      </c>
      <c r="AK106" s="38">
        <f>IF(A106="",0,IF(V106="no",0,IF(OR(COUNTBLANK(Table4[[#This Row],[Net_Nameplate_Capacity_MW]:[Additional_Capacity]])+COUNTBLANK(Table4[[#This Row],[Deliveries_from_existing_factilities]])),"1","0")))</f>
        <v>0</v>
      </c>
      <c r="AL106" s="37">
        <f>IF(OR(A106="",Table4[[#This Row],[GPE_Determination]]="No"),0,IF(AA106="NO",0,IF(OR(COUNTBLANK(Table4[[#This Row],[Implementation_Date]:[Description_of_Activities]])),"1","0")))</f>
        <v>0</v>
      </c>
    </row>
    <row r="107" spans="1:38" s="7" customFormat="1" ht="15.6" x14ac:dyDescent="0.3">
      <c r="A107" s="40"/>
      <c r="B107" s="44"/>
      <c r="C107" s="6"/>
      <c r="D107" s="49" t="str">
        <f>IF(Table4[[#This Row],[Facility_Name]]=0,"",IF(_xlfn.IFNA(INDEX(Source_Lookup[SourceID],MATCH(Table4[[#This Row],[Facility_Name]],Source_Lookup[Facility],0)),"")=0,"",_xlfn.IFNA(INDEX(Source_Lookup[SourceID],MATCH(Table4[[#This Row],[Facility_Name]],Source_Lookup[Facility],0)),"Newly Specified")))</f>
        <v/>
      </c>
      <c r="E107" s="63" t="str">
        <f>IF(_xlfn.IFNA(INDEX(Source_Lookup[EPA_Acid_Rain_Program],MATCH(Table4[[#This Row],[Facility_Name]],Source_Lookup[Facility],0)),"")=0,"",_xlfn.IFNA(INDEX(Source_Lookup[EPA_Acid_Rain_Program],MATCH(Table4[[#This Row],[Facility_Name]],Source_Lookup[Facility],0)),""))</f>
        <v/>
      </c>
      <c r="F107" s="44" t="str">
        <f>IF(_xlfn.IFNA(INDEX(Source_Lookup[EPA_40CFR_Part98],MATCH(Table4[[#This Row],[Facility_Name]],Source_Lookup[Facility],0)),"")=0,"",_xlfn.IFNA(INDEX(Source_Lookup[EPA_40CFR_Part98],MATCH(Table4[[#This Row],[Facility_Name]],Source_Lookup[Facility],0)),""))</f>
        <v/>
      </c>
      <c r="G107" s="44" t="str">
        <f>IF(_xlfn.IFNA(INDEX(Source_Lookup[EIA_ID],MATCH(Table4[[#This Row],[Facility_Name]],Source_Lookup[Facility],0)),"")=0,"",_xlfn.IFNA(INDEX(Source_Lookup[EIA_ID],MATCH(Table4[[#This Row],[Facility_Name]],Source_Lookup[Facility],0)),""))</f>
        <v/>
      </c>
      <c r="H107" s="44"/>
      <c r="I107" s="5" t="str">
        <f>IF(_xlfn.IFNA(INDEX(Source_Lookup[Address],MATCH(Table4[[#This Row],[Facility_Name]],Source_Lookup[Facility],0)),"")=0,"",_xlfn.IFNA(INDEX(Source_Lookup[Address],MATCH(Table4[[#This Row],[Facility_Name]],Source_Lookup[Facility],0)),""))</f>
        <v/>
      </c>
      <c r="J107" s="5" t="str">
        <f>IF(_xlfn.IFNA(INDEX(Source_Lookup[Jurisdiction],MATCH(Table4[[#This Row],[Facility_Name]],Source_Lookup[Facility],0)),"")=0,"",_xlfn.IFNA(INDEX(Source_Lookup[Jurisdiction],MATCH(Table4[[#This Row],[Facility_Name]],Source_Lookup[Facility],0)),""))</f>
        <v/>
      </c>
      <c r="K107" s="63" t="str">
        <f>IF(_xlfn.IFNA(INDEX(Source_Lookup[Latitude],MATCH(Table4[[#This Row],[Facility_Name]],Source_Lookup[Facility],0)),"")=0,"",_xlfn.IFNA(INDEX(Source_Lookup[Latitude],MATCH(Table4[[#This Row],[Facility_Name]],Source_Lookup[Facility],0)),""))</f>
        <v/>
      </c>
      <c r="L107" s="63" t="str">
        <f>IF(_xlfn.IFNA(INDEX(Source_Lookup[Longitude],MATCH(Table4[[#This Row],[Facility_Name]],Source_Lookup[Facility],0)),"")=0,"",_xlfn.IFNA(INDEX(Source_Lookup[Longitude],MATCH(Table4[[#This Row],[Facility_Name]],Source_Lookup[Facility],0)),""))</f>
        <v/>
      </c>
      <c r="M107" s="5"/>
      <c r="N107" s="5"/>
      <c r="O107" s="25"/>
      <c r="P107" s="5"/>
      <c r="Q107" s="65"/>
      <c r="R107" s="8"/>
      <c r="S107" s="64"/>
      <c r="T107" s="6"/>
      <c r="U107" s="47"/>
      <c r="V107" s="8"/>
      <c r="W107" s="47"/>
      <c r="X107" s="47"/>
      <c r="Y107" s="47"/>
      <c r="Z107" s="47"/>
      <c r="AA107" s="46"/>
      <c r="AB107" s="64"/>
      <c r="AC107" s="48"/>
      <c r="AD107" s="46"/>
      <c r="AE107" s="5"/>
      <c r="AF107" s="47"/>
      <c r="AG107" s="50"/>
      <c r="AH107" s="52" t="str">
        <f t="shared" si="5"/>
        <v/>
      </c>
      <c r="AI107" s="39">
        <f>IF(A107="",0,IF(OR(COUNTBLANK(C107)+COUNTBLANK(I107:J107)+COUNTBLANK(M107:R107)+COUNTBLANK(T107)+COUNTBLANK(V107)+COUNTBLANK(Table4[[#This Row],[Deliveries_from_new_facilities]])),"1","0"))</f>
        <v>0</v>
      </c>
      <c r="AJ107" s="37">
        <f t="shared" si="4"/>
        <v>0</v>
      </c>
      <c r="AK107" s="38">
        <f>IF(A107="",0,IF(V107="no",0,IF(OR(COUNTBLANK(Table4[[#This Row],[Net_Nameplate_Capacity_MW]:[Additional_Capacity]])+COUNTBLANK(Table4[[#This Row],[Deliveries_from_existing_factilities]])),"1","0")))</f>
        <v>0</v>
      </c>
      <c r="AL107" s="37">
        <f>IF(OR(A107="",Table4[[#This Row],[GPE_Determination]]="No"),0,IF(AA107="NO",0,IF(OR(COUNTBLANK(Table4[[#This Row],[Implementation_Date]:[Description_of_Activities]])),"1","0")))</f>
        <v>0</v>
      </c>
    </row>
    <row r="108" spans="1:38" s="7" customFormat="1" ht="15.6" x14ac:dyDescent="0.3">
      <c r="A108" s="40"/>
      <c r="B108" s="44"/>
      <c r="C108" s="6"/>
      <c r="D108" s="49" t="str">
        <f>IF(Table4[[#This Row],[Facility_Name]]=0,"",IF(_xlfn.IFNA(INDEX(Source_Lookup[SourceID],MATCH(Table4[[#This Row],[Facility_Name]],Source_Lookup[Facility],0)),"")=0,"",_xlfn.IFNA(INDEX(Source_Lookup[SourceID],MATCH(Table4[[#This Row],[Facility_Name]],Source_Lookup[Facility],0)),"Newly Specified")))</f>
        <v/>
      </c>
      <c r="E108" s="63" t="str">
        <f>IF(_xlfn.IFNA(INDEX(Source_Lookup[EPA_Acid_Rain_Program],MATCH(Table4[[#This Row],[Facility_Name]],Source_Lookup[Facility],0)),"")=0,"",_xlfn.IFNA(INDEX(Source_Lookup[EPA_Acid_Rain_Program],MATCH(Table4[[#This Row],[Facility_Name]],Source_Lookup[Facility],0)),""))</f>
        <v/>
      </c>
      <c r="F108" s="44" t="str">
        <f>IF(_xlfn.IFNA(INDEX(Source_Lookup[EPA_40CFR_Part98],MATCH(Table4[[#This Row],[Facility_Name]],Source_Lookup[Facility],0)),"")=0,"",_xlfn.IFNA(INDEX(Source_Lookup[EPA_40CFR_Part98],MATCH(Table4[[#This Row],[Facility_Name]],Source_Lookup[Facility],0)),""))</f>
        <v/>
      </c>
      <c r="G108" s="44" t="str">
        <f>IF(_xlfn.IFNA(INDEX(Source_Lookup[EIA_ID],MATCH(Table4[[#This Row],[Facility_Name]],Source_Lookup[Facility],0)),"")=0,"",_xlfn.IFNA(INDEX(Source_Lookup[EIA_ID],MATCH(Table4[[#This Row],[Facility_Name]],Source_Lookup[Facility],0)),""))</f>
        <v/>
      </c>
      <c r="H108" s="44"/>
      <c r="I108" s="5" t="str">
        <f>IF(_xlfn.IFNA(INDEX(Source_Lookup[Address],MATCH(Table4[[#This Row],[Facility_Name]],Source_Lookup[Facility],0)),"")=0,"",_xlfn.IFNA(INDEX(Source_Lookup[Address],MATCH(Table4[[#This Row],[Facility_Name]],Source_Lookup[Facility],0)),""))</f>
        <v/>
      </c>
      <c r="J108" s="5" t="str">
        <f>IF(_xlfn.IFNA(INDEX(Source_Lookup[Jurisdiction],MATCH(Table4[[#This Row],[Facility_Name]],Source_Lookup[Facility],0)),"")=0,"",_xlfn.IFNA(INDEX(Source_Lookup[Jurisdiction],MATCH(Table4[[#This Row],[Facility_Name]],Source_Lookup[Facility],0)),""))</f>
        <v/>
      </c>
      <c r="K108" s="63" t="str">
        <f>IF(_xlfn.IFNA(INDEX(Source_Lookup[Latitude],MATCH(Table4[[#This Row],[Facility_Name]],Source_Lookup[Facility],0)),"")=0,"",_xlfn.IFNA(INDEX(Source_Lookup[Latitude],MATCH(Table4[[#This Row],[Facility_Name]],Source_Lookup[Facility],0)),""))</f>
        <v/>
      </c>
      <c r="L108" s="63" t="str">
        <f>IF(_xlfn.IFNA(INDEX(Source_Lookup[Longitude],MATCH(Table4[[#This Row],[Facility_Name]],Source_Lookup[Facility],0)),"")=0,"",_xlfn.IFNA(INDEX(Source_Lookup[Longitude],MATCH(Table4[[#This Row],[Facility_Name]],Source_Lookup[Facility],0)),""))</f>
        <v/>
      </c>
      <c r="M108" s="5"/>
      <c r="N108" s="5"/>
      <c r="O108" s="25"/>
      <c r="P108" s="5"/>
      <c r="Q108" s="65"/>
      <c r="R108" s="8"/>
      <c r="S108" s="64"/>
      <c r="T108" s="6"/>
      <c r="U108" s="47"/>
      <c r="V108" s="8"/>
      <c r="W108" s="47"/>
      <c r="X108" s="47"/>
      <c r="Y108" s="47"/>
      <c r="Z108" s="47"/>
      <c r="AA108" s="46"/>
      <c r="AB108" s="64"/>
      <c r="AC108" s="48"/>
      <c r="AD108" s="46"/>
      <c r="AE108" s="5"/>
      <c r="AF108" s="47"/>
      <c r="AG108" s="50"/>
      <c r="AH108" s="52" t="str">
        <f t="shared" si="5"/>
        <v/>
      </c>
      <c r="AI108" s="39">
        <f>IF(A108="",0,IF(OR(COUNTBLANK(C108)+COUNTBLANK(I108:J108)+COUNTBLANK(M108:R108)+COUNTBLANK(T108)+COUNTBLANK(V108)+COUNTBLANK(Table4[[#This Row],[Deliveries_from_new_facilities]])),"1","0"))</f>
        <v>0</v>
      </c>
      <c r="AJ108" s="37">
        <f t="shared" si="4"/>
        <v>0</v>
      </c>
      <c r="AK108" s="38">
        <f>IF(A108="",0,IF(V108="no",0,IF(OR(COUNTBLANK(Table4[[#This Row],[Net_Nameplate_Capacity_MW]:[Additional_Capacity]])+COUNTBLANK(Table4[[#This Row],[Deliveries_from_existing_factilities]])),"1","0")))</f>
        <v>0</v>
      </c>
      <c r="AL108" s="37">
        <f>IF(OR(A108="",Table4[[#This Row],[GPE_Determination]]="No"),0,IF(AA108="NO",0,IF(OR(COUNTBLANK(Table4[[#This Row],[Implementation_Date]:[Description_of_Activities]])),"1","0")))</f>
        <v>0</v>
      </c>
    </row>
    <row r="109" spans="1:38" s="7" customFormat="1" ht="15.6" x14ac:dyDescent="0.3">
      <c r="A109" s="40"/>
      <c r="B109" s="44"/>
      <c r="C109" s="6"/>
      <c r="D109" s="49" t="str">
        <f>IF(Table4[[#This Row],[Facility_Name]]=0,"",IF(_xlfn.IFNA(INDEX(Source_Lookup[SourceID],MATCH(Table4[[#This Row],[Facility_Name]],Source_Lookup[Facility],0)),"")=0,"",_xlfn.IFNA(INDEX(Source_Lookup[SourceID],MATCH(Table4[[#This Row],[Facility_Name]],Source_Lookup[Facility],0)),"Newly Specified")))</f>
        <v/>
      </c>
      <c r="E109" s="63" t="str">
        <f>IF(_xlfn.IFNA(INDEX(Source_Lookup[EPA_Acid_Rain_Program],MATCH(Table4[[#This Row],[Facility_Name]],Source_Lookup[Facility],0)),"")=0,"",_xlfn.IFNA(INDEX(Source_Lookup[EPA_Acid_Rain_Program],MATCH(Table4[[#This Row],[Facility_Name]],Source_Lookup[Facility],0)),""))</f>
        <v/>
      </c>
      <c r="F109" s="44" t="str">
        <f>IF(_xlfn.IFNA(INDEX(Source_Lookup[EPA_40CFR_Part98],MATCH(Table4[[#This Row],[Facility_Name]],Source_Lookup[Facility],0)),"")=0,"",_xlfn.IFNA(INDEX(Source_Lookup[EPA_40CFR_Part98],MATCH(Table4[[#This Row],[Facility_Name]],Source_Lookup[Facility],0)),""))</f>
        <v/>
      </c>
      <c r="G109" s="44" t="str">
        <f>IF(_xlfn.IFNA(INDEX(Source_Lookup[EIA_ID],MATCH(Table4[[#This Row],[Facility_Name]],Source_Lookup[Facility],0)),"")=0,"",_xlfn.IFNA(INDEX(Source_Lookup[EIA_ID],MATCH(Table4[[#This Row],[Facility_Name]],Source_Lookup[Facility],0)),""))</f>
        <v/>
      </c>
      <c r="H109" s="44"/>
      <c r="I109" s="5" t="str">
        <f>IF(_xlfn.IFNA(INDEX(Source_Lookup[Address],MATCH(Table4[[#This Row],[Facility_Name]],Source_Lookup[Facility],0)),"")=0,"",_xlfn.IFNA(INDEX(Source_Lookup[Address],MATCH(Table4[[#This Row],[Facility_Name]],Source_Lookup[Facility],0)),""))</f>
        <v/>
      </c>
      <c r="J109" s="5" t="str">
        <f>IF(_xlfn.IFNA(INDEX(Source_Lookup[Jurisdiction],MATCH(Table4[[#This Row],[Facility_Name]],Source_Lookup[Facility],0)),"")=0,"",_xlfn.IFNA(INDEX(Source_Lookup[Jurisdiction],MATCH(Table4[[#This Row],[Facility_Name]],Source_Lookup[Facility],0)),""))</f>
        <v/>
      </c>
      <c r="K109" s="63" t="str">
        <f>IF(_xlfn.IFNA(INDEX(Source_Lookup[Latitude],MATCH(Table4[[#This Row],[Facility_Name]],Source_Lookup[Facility],0)),"")=0,"",_xlfn.IFNA(INDEX(Source_Lookup[Latitude],MATCH(Table4[[#This Row],[Facility_Name]],Source_Lookup[Facility],0)),""))</f>
        <v/>
      </c>
      <c r="L109" s="63" t="str">
        <f>IF(_xlfn.IFNA(INDEX(Source_Lookup[Longitude],MATCH(Table4[[#This Row],[Facility_Name]],Source_Lookup[Facility],0)),"")=0,"",_xlfn.IFNA(INDEX(Source_Lookup[Longitude],MATCH(Table4[[#This Row],[Facility_Name]],Source_Lookup[Facility],0)),""))</f>
        <v/>
      </c>
      <c r="M109" s="5"/>
      <c r="N109" s="5"/>
      <c r="O109" s="25"/>
      <c r="P109" s="5"/>
      <c r="Q109" s="65"/>
      <c r="R109" s="8"/>
      <c r="S109" s="64"/>
      <c r="T109" s="6"/>
      <c r="U109" s="47"/>
      <c r="V109" s="8"/>
      <c r="W109" s="47"/>
      <c r="X109" s="47"/>
      <c r="Y109" s="47"/>
      <c r="Z109" s="47"/>
      <c r="AA109" s="46"/>
      <c r="AB109" s="64"/>
      <c r="AC109" s="48"/>
      <c r="AD109" s="46"/>
      <c r="AE109" s="5"/>
      <c r="AF109" s="47"/>
      <c r="AG109" s="50"/>
      <c r="AH109" s="52" t="str">
        <f t="shared" si="5"/>
        <v/>
      </c>
      <c r="AI109" s="39">
        <f>IF(A109="",0,IF(OR(COUNTBLANK(C109)+COUNTBLANK(I109:J109)+COUNTBLANK(M109:R109)+COUNTBLANK(T109)+COUNTBLANK(V109)+COUNTBLANK(Table4[[#This Row],[Deliveries_from_new_facilities]])),"1","0"))</f>
        <v>0</v>
      </c>
      <c r="AJ109" s="37">
        <f t="shared" si="4"/>
        <v>0</v>
      </c>
      <c r="AK109" s="38">
        <f>IF(A109="",0,IF(V109="no",0,IF(OR(COUNTBLANK(Table4[[#This Row],[Net_Nameplate_Capacity_MW]:[Additional_Capacity]])+COUNTBLANK(Table4[[#This Row],[Deliveries_from_existing_factilities]])),"1","0")))</f>
        <v>0</v>
      </c>
      <c r="AL109" s="37">
        <f>IF(OR(A109="",Table4[[#This Row],[GPE_Determination]]="No"),0,IF(AA109="NO",0,IF(OR(COUNTBLANK(Table4[[#This Row],[Implementation_Date]:[Description_of_Activities]])),"1","0")))</f>
        <v>0</v>
      </c>
    </row>
    <row r="110" spans="1:38" s="7" customFormat="1" ht="15.6" x14ac:dyDescent="0.3">
      <c r="A110" s="40"/>
      <c r="B110" s="44"/>
      <c r="C110" s="6"/>
      <c r="D110" s="49" t="str">
        <f>IF(Table4[[#This Row],[Facility_Name]]=0,"",IF(_xlfn.IFNA(INDEX(Source_Lookup[SourceID],MATCH(Table4[[#This Row],[Facility_Name]],Source_Lookup[Facility],0)),"")=0,"",_xlfn.IFNA(INDEX(Source_Lookup[SourceID],MATCH(Table4[[#This Row],[Facility_Name]],Source_Lookup[Facility],0)),"Newly Specified")))</f>
        <v/>
      </c>
      <c r="E110" s="63" t="str">
        <f>IF(_xlfn.IFNA(INDEX(Source_Lookup[EPA_Acid_Rain_Program],MATCH(Table4[[#This Row],[Facility_Name]],Source_Lookup[Facility],0)),"")=0,"",_xlfn.IFNA(INDEX(Source_Lookup[EPA_Acid_Rain_Program],MATCH(Table4[[#This Row],[Facility_Name]],Source_Lookup[Facility],0)),""))</f>
        <v/>
      </c>
      <c r="F110" s="44" t="str">
        <f>IF(_xlfn.IFNA(INDEX(Source_Lookup[EPA_40CFR_Part98],MATCH(Table4[[#This Row],[Facility_Name]],Source_Lookup[Facility],0)),"")=0,"",_xlfn.IFNA(INDEX(Source_Lookup[EPA_40CFR_Part98],MATCH(Table4[[#This Row],[Facility_Name]],Source_Lookup[Facility],0)),""))</f>
        <v/>
      </c>
      <c r="G110" s="44" t="str">
        <f>IF(_xlfn.IFNA(INDEX(Source_Lookup[EIA_ID],MATCH(Table4[[#This Row],[Facility_Name]],Source_Lookup[Facility],0)),"")=0,"",_xlfn.IFNA(INDEX(Source_Lookup[EIA_ID],MATCH(Table4[[#This Row],[Facility_Name]],Source_Lookup[Facility],0)),""))</f>
        <v/>
      </c>
      <c r="H110" s="44"/>
      <c r="I110" s="5" t="str">
        <f>IF(_xlfn.IFNA(INDEX(Source_Lookup[Address],MATCH(Table4[[#This Row],[Facility_Name]],Source_Lookup[Facility],0)),"")=0,"",_xlfn.IFNA(INDEX(Source_Lookup[Address],MATCH(Table4[[#This Row],[Facility_Name]],Source_Lookup[Facility],0)),""))</f>
        <v/>
      </c>
      <c r="J110" s="5" t="str">
        <f>IF(_xlfn.IFNA(INDEX(Source_Lookup[Jurisdiction],MATCH(Table4[[#This Row],[Facility_Name]],Source_Lookup[Facility],0)),"")=0,"",_xlfn.IFNA(INDEX(Source_Lookup[Jurisdiction],MATCH(Table4[[#This Row],[Facility_Name]],Source_Lookup[Facility],0)),""))</f>
        <v/>
      </c>
      <c r="K110" s="63" t="str">
        <f>IF(_xlfn.IFNA(INDEX(Source_Lookup[Latitude],MATCH(Table4[[#This Row],[Facility_Name]],Source_Lookup[Facility],0)),"")=0,"",_xlfn.IFNA(INDEX(Source_Lookup[Latitude],MATCH(Table4[[#This Row],[Facility_Name]],Source_Lookup[Facility],0)),""))</f>
        <v/>
      </c>
      <c r="L110" s="63" t="str">
        <f>IF(_xlfn.IFNA(INDEX(Source_Lookup[Longitude],MATCH(Table4[[#This Row],[Facility_Name]],Source_Lookup[Facility],0)),"")=0,"",_xlfn.IFNA(INDEX(Source_Lookup[Longitude],MATCH(Table4[[#This Row],[Facility_Name]],Source_Lookup[Facility],0)),""))</f>
        <v/>
      </c>
      <c r="M110" s="5"/>
      <c r="N110" s="5"/>
      <c r="O110" s="25"/>
      <c r="P110" s="5"/>
      <c r="Q110" s="65"/>
      <c r="R110" s="8"/>
      <c r="S110" s="64"/>
      <c r="T110" s="6"/>
      <c r="U110" s="47"/>
      <c r="V110" s="8"/>
      <c r="W110" s="47"/>
      <c r="X110" s="47"/>
      <c r="Y110" s="47"/>
      <c r="Z110" s="47"/>
      <c r="AA110" s="46"/>
      <c r="AB110" s="64"/>
      <c r="AC110" s="48"/>
      <c r="AD110" s="46"/>
      <c r="AE110" s="5"/>
      <c r="AF110" s="47"/>
      <c r="AG110" s="50"/>
      <c r="AH110" s="52" t="str">
        <f t="shared" si="5"/>
        <v/>
      </c>
      <c r="AI110" s="39">
        <f>IF(A110="",0,IF(OR(COUNTBLANK(C110)+COUNTBLANK(I110:J110)+COUNTBLANK(M110:R110)+COUNTBLANK(T110)+COUNTBLANK(V110)+COUNTBLANK(Table4[[#This Row],[Deliveries_from_new_facilities]])),"1","0"))</f>
        <v>0</v>
      </c>
      <c r="AJ110" s="37">
        <f t="shared" si="4"/>
        <v>0</v>
      </c>
      <c r="AK110" s="38">
        <f>IF(A110="",0,IF(V110="no",0,IF(OR(COUNTBLANK(Table4[[#This Row],[Net_Nameplate_Capacity_MW]:[Additional_Capacity]])+COUNTBLANK(Table4[[#This Row],[Deliveries_from_existing_factilities]])),"1","0")))</f>
        <v>0</v>
      </c>
      <c r="AL110" s="37">
        <f>IF(OR(A110="",Table4[[#This Row],[GPE_Determination]]="No"),0,IF(AA110="NO",0,IF(OR(COUNTBLANK(Table4[[#This Row],[Implementation_Date]:[Description_of_Activities]])),"1","0")))</f>
        <v>0</v>
      </c>
    </row>
    <row r="111" spans="1:38" s="7" customFormat="1" ht="15.6" x14ac:dyDescent="0.3">
      <c r="A111" s="40"/>
      <c r="B111" s="44"/>
      <c r="C111" s="6"/>
      <c r="D111" s="49" t="str">
        <f>IF(Table4[[#This Row],[Facility_Name]]=0,"",IF(_xlfn.IFNA(INDEX(Source_Lookup[SourceID],MATCH(Table4[[#This Row],[Facility_Name]],Source_Lookup[Facility],0)),"")=0,"",_xlfn.IFNA(INDEX(Source_Lookup[SourceID],MATCH(Table4[[#This Row],[Facility_Name]],Source_Lookup[Facility],0)),"Newly Specified")))</f>
        <v/>
      </c>
      <c r="E111" s="63" t="str">
        <f>IF(_xlfn.IFNA(INDEX(Source_Lookup[EPA_Acid_Rain_Program],MATCH(Table4[[#This Row],[Facility_Name]],Source_Lookup[Facility],0)),"")=0,"",_xlfn.IFNA(INDEX(Source_Lookup[EPA_Acid_Rain_Program],MATCH(Table4[[#This Row],[Facility_Name]],Source_Lookup[Facility],0)),""))</f>
        <v/>
      </c>
      <c r="F111" s="44" t="str">
        <f>IF(_xlfn.IFNA(INDEX(Source_Lookup[EPA_40CFR_Part98],MATCH(Table4[[#This Row],[Facility_Name]],Source_Lookup[Facility],0)),"")=0,"",_xlfn.IFNA(INDEX(Source_Lookup[EPA_40CFR_Part98],MATCH(Table4[[#This Row],[Facility_Name]],Source_Lookup[Facility],0)),""))</f>
        <v/>
      </c>
      <c r="G111" s="44" t="str">
        <f>IF(_xlfn.IFNA(INDEX(Source_Lookup[EIA_ID],MATCH(Table4[[#This Row],[Facility_Name]],Source_Lookup[Facility],0)),"")=0,"",_xlfn.IFNA(INDEX(Source_Lookup[EIA_ID],MATCH(Table4[[#This Row],[Facility_Name]],Source_Lookup[Facility],0)),""))</f>
        <v/>
      </c>
      <c r="H111" s="44"/>
      <c r="I111" s="5" t="str">
        <f>IF(_xlfn.IFNA(INDEX(Source_Lookup[Address],MATCH(Table4[[#This Row],[Facility_Name]],Source_Lookup[Facility],0)),"")=0,"",_xlfn.IFNA(INDEX(Source_Lookup[Address],MATCH(Table4[[#This Row],[Facility_Name]],Source_Lookup[Facility],0)),""))</f>
        <v/>
      </c>
      <c r="J111" s="5" t="str">
        <f>IF(_xlfn.IFNA(INDEX(Source_Lookup[Jurisdiction],MATCH(Table4[[#This Row],[Facility_Name]],Source_Lookup[Facility],0)),"")=0,"",_xlfn.IFNA(INDEX(Source_Lookup[Jurisdiction],MATCH(Table4[[#This Row],[Facility_Name]],Source_Lookup[Facility],0)),""))</f>
        <v/>
      </c>
      <c r="K111" s="63" t="str">
        <f>IF(_xlfn.IFNA(INDEX(Source_Lookup[Latitude],MATCH(Table4[[#This Row],[Facility_Name]],Source_Lookup[Facility],0)),"")=0,"",_xlfn.IFNA(INDEX(Source_Lookup[Latitude],MATCH(Table4[[#This Row],[Facility_Name]],Source_Lookup[Facility],0)),""))</f>
        <v/>
      </c>
      <c r="L111" s="63" t="str">
        <f>IF(_xlfn.IFNA(INDEX(Source_Lookup[Longitude],MATCH(Table4[[#This Row],[Facility_Name]],Source_Lookup[Facility],0)),"")=0,"",_xlfn.IFNA(INDEX(Source_Lookup[Longitude],MATCH(Table4[[#This Row],[Facility_Name]],Source_Lookup[Facility],0)),""))</f>
        <v/>
      </c>
      <c r="M111" s="5"/>
      <c r="N111" s="5"/>
      <c r="O111" s="25"/>
      <c r="P111" s="5"/>
      <c r="Q111" s="65"/>
      <c r="R111" s="8"/>
      <c r="S111" s="64"/>
      <c r="T111" s="6"/>
      <c r="U111" s="47"/>
      <c r="V111" s="8"/>
      <c r="W111" s="47"/>
      <c r="X111" s="47"/>
      <c r="Y111" s="47"/>
      <c r="Z111" s="47"/>
      <c r="AA111" s="46"/>
      <c r="AB111" s="64"/>
      <c r="AC111" s="48"/>
      <c r="AD111" s="46"/>
      <c r="AE111" s="5"/>
      <c r="AF111" s="47"/>
      <c r="AG111" s="50"/>
      <c r="AH111" s="52" t="str">
        <f t="shared" si="5"/>
        <v/>
      </c>
      <c r="AI111" s="39">
        <f>IF(A111="",0,IF(OR(COUNTBLANK(C111)+COUNTBLANK(I111:J111)+COUNTBLANK(M111:R111)+COUNTBLANK(T111)+COUNTBLANK(V111)+COUNTBLANK(Table4[[#This Row],[Deliveries_from_new_facilities]])),"1","0"))</f>
        <v>0</v>
      </c>
      <c r="AJ111" s="37">
        <f t="shared" si="4"/>
        <v>0</v>
      </c>
      <c r="AK111" s="38">
        <f>IF(A111="",0,IF(V111="no",0,IF(OR(COUNTBLANK(Table4[[#This Row],[Net_Nameplate_Capacity_MW]:[Additional_Capacity]])+COUNTBLANK(Table4[[#This Row],[Deliveries_from_existing_factilities]])),"1","0")))</f>
        <v>0</v>
      </c>
      <c r="AL111" s="37">
        <f>IF(OR(A111="",Table4[[#This Row],[GPE_Determination]]="No"),0,IF(AA111="NO",0,IF(OR(COUNTBLANK(Table4[[#This Row],[Implementation_Date]:[Description_of_Activities]])),"1","0")))</f>
        <v>0</v>
      </c>
    </row>
    <row r="112" spans="1:38" s="7" customFormat="1" ht="15.6" x14ac:dyDescent="0.3">
      <c r="A112" s="40"/>
      <c r="B112" s="44"/>
      <c r="C112" s="6"/>
      <c r="D112" s="49" t="str">
        <f>IF(Table4[[#This Row],[Facility_Name]]=0,"",IF(_xlfn.IFNA(INDEX(Source_Lookup[SourceID],MATCH(Table4[[#This Row],[Facility_Name]],Source_Lookup[Facility],0)),"")=0,"",_xlfn.IFNA(INDEX(Source_Lookup[SourceID],MATCH(Table4[[#This Row],[Facility_Name]],Source_Lookup[Facility],0)),"Newly Specified")))</f>
        <v/>
      </c>
      <c r="E112" s="63" t="str">
        <f>IF(_xlfn.IFNA(INDEX(Source_Lookup[EPA_Acid_Rain_Program],MATCH(Table4[[#This Row],[Facility_Name]],Source_Lookup[Facility],0)),"")=0,"",_xlfn.IFNA(INDEX(Source_Lookup[EPA_Acid_Rain_Program],MATCH(Table4[[#This Row],[Facility_Name]],Source_Lookup[Facility],0)),""))</f>
        <v/>
      </c>
      <c r="F112" s="44" t="str">
        <f>IF(_xlfn.IFNA(INDEX(Source_Lookup[EPA_40CFR_Part98],MATCH(Table4[[#This Row],[Facility_Name]],Source_Lookup[Facility],0)),"")=0,"",_xlfn.IFNA(INDEX(Source_Lookup[EPA_40CFR_Part98],MATCH(Table4[[#This Row],[Facility_Name]],Source_Lookup[Facility],0)),""))</f>
        <v/>
      </c>
      <c r="G112" s="44" t="str">
        <f>IF(_xlfn.IFNA(INDEX(Source_Lookup[EIA_ID],MATCH(Table4[[#This Row],[Facility_Name]],Source_Lookup[Facility],0)),"")=0,"",_xlfn.IFNA(INDEX(Source_Lookup[EIA_ID],MATCH(Table4[[#This Row],[Facility_Name]],Source_Lookup[Facility],0)),""))</f>
        <v/>
      </c>
      <c r="H112" s="44"/>
      <c r="I112" s="5" t="str">
        <f>IF(_xlfn.IFNA(INDEX(Source_Lookup[Address],MATCH(Table4[[#This Row],[Facility_Name]],Source_Lookup[Facility],0)),"")=0,"",_xlfn.IFNA(INDEX(Source_Lookup[Address],MATCH(Table4[[#This Row],[Facility_Name]],Source_Lookup[Facility],0)),""))</f>
        <v/>
      </c>
      <c r="J112" s="5" t="str">
        <f>IF(_xlfn.IFNA(INDEX(Source_Lookup[Jurisdiction],MATCH(Table4[[#This Row],[Facility_Name]],Source_Lookup[Facility],0)),"")=0,"",_xlfn.IFNA(INDEX(Source_Lookup[Jurisdiction],MATCH(Table4[[#This Row],[Facility_Name]],Source_Lookup[Facility],0)),""))</f>
        <v/>
      </c>
      <c r="K112" s="63" t="str">
        <f>IF(_xlfn.IFNA(INDEX(Source_Lookup[Latitude],MATCH(Table4[[#This Row],[Facility_Name]],Source_Lookup[Facility],0)),"")=0,"",_xlfn.IFNA(INDEX(Source_Lookup[Latitude],MATCH(Table4[[#This Row],[Facility_Name]],Source_Lookup[Facility],0)),""))</f>
        <v/>
      </c>
      <c r="L112" s="63" t="str">
        <f>IF(_xlfn.IFNA(INDEX(Source_Lookup[Longitude],MATCH(Table4[[#This Row],[Facility_Name]],Source_Lookup[Facility],0)),"")=0,"",_xlfn.IFNA(INDEX(Source_Lookup[Longitude],MATCH(Table4[[#This Row],[Facility_Name]],Source_Lookup[Facility],0)),""))</f>
        <v/>
      </c>
      <c r="M112" s="5"/>
      <c r="N112" s="5"/>
      <c r="O112" s="25"/>
      <c r="P112" s="5"/>
      <c r="Q112" s="65"/>
      <c r="R112" s="8"/>
      <c r="S112" s="64"/>
      <c r="T112" s="6"/>
      <c r="U112" s="47"/>
      <c r="V112" s="8"/>
      <c r="W112" s="47"/>
      <c r="X112" s="47"/>
      <c r="Y112" s="47"/>
      <c r="Z112" s="47"/>
      <c r="AA112" s="46"/>
      <c r="AB112" s="64"/>
      <c r="AC112" s="48"/>
      <c r="AD112" s="46"/>
      <c r="AE112" s="5"/>
      <c r="AF112" s="47"/>
      <c r="AG112" s="50"/>
      <c r="AH112" s="52" t="str">
        <f t="shared" si="5"/>
        <v/>
      </c>
      <c r="AI112" s="39">
        <f>IF(A112="",0,IF(OR(COUNTBLANK(C112)+COUNTBLANK(I112:J112)+COUNTBLANK(M112:R112)+COUNTBLANK(T112)+COUNTBLANK(V112)+COUNTBLANK(Table4[[#This Row],[Deliveries_from_new_facilities]])),"1","0"))</f>
        <v>0</v>
      </c>
      <c r="AJ112" s="37">
        <f t="shared" si="4"/>
        <v>0</v>
      </c>
      <c r="AK112" s="38">
        <f>IF(A112="",0,IF(V112="no",0,IF(OR(COUNTBLANK(Table4[[#This Row],[Net_Nameplate_Capacity_MW]:[Additional_Capacity]])+COUNTBLANK(Table4[[#This Row],[Deliveries_from_existing_factilities]])),"1","0")))</f>
        <v>0</v>
      </c>
      <c r="AL112" s="37">
        <f>IF(OR(A112="",Table4[[#This Row],[GPE_Determination]]="No"),0,IF(AA112="NO",0,IF(OR(COUNTBLANK(Table4[[#This Row],[Implementation_Date]:[Description_of_Activities]])),"1","0")))</f>
        <v>0</v>
      </c>
    </row>
    <row r="113" spans="1:38" s="7" customFormat="1" ht="15.6" x14ac:dyDescent="0.3">
      <c r="A113" s="40"/>
      <c r="B113" s="44"/>
      <c r="C113" s="6"/>
      <c r="D113" s="49" t="str">
        <f>IF(Table4[[#This Row],[Facility_Name]]=0,"",IF(_xlfn.IFNA(INDEX(Source_Lookup[SourceID],MATCH(Table4[[#This Row],[Facility_Name]],Source_Lookup[Facility],0)),"")=0,"",_xlfn.IFNA(INDEX(Source_Lookup[SourceID],MATCH(Table4[[#This Row],[Facility_Name]],Source_Lookup[Facility],0)),"Newly Specified")))</f>
        <v/>
      </c>
      <c r="E113" s="63" t="str">
        <f>IF(_xlfn.IFNA(INDEX(Source_Lookup[EPA_Acid_Rain_Program],MATCH(Table4[[#This Row],[Facility_Name]],Source_Lookup[Facility],0)),"")=0,"",_xlfn.IFNA(INDEX(Source_Lookup[EPA_Acid_Rain_Program],MATCH(Table4[[#This Row],[Facility_Name]],Source_Lookup[Facility],0)),""))</f>
        <v/>
      </c>
      <c r="F113" s="44" t="str">
        <f>IF(_xlfn.IFNA(INDEX(Source_Lookup[EPA_40CFR_Part98],MATCH(Table4[[#This Row],[Facility_Name]],Source_Lookup[Facility],0)),"")=0,"",_xlfn.IFNA(INDEX(Source_Lookup[EPA_40CFR_Part98],MATCH(Table4[[#This Row],[Facility_Name]],Source_Lookup[Facility],0)),""))</f>
        <v/>
      </c>
      <c r="G113" s="44" t="str">
        <f>IF(_xlfn.IFNA(INDEX(Source_Lookup[EIA_ID],MATCH(Table4[[#This Row],[Facility_Name]],Source_Lookup[Facility],0)),"")=0,"",_xlfn.IFNA(INDEX(Source_Lookup[EIA_ID],MATCH(Table4[[#This Row],[Facility_Name]],Source_Lookup[Facility],0)),""))</f>
        <v/>
      </c>
      <c r="H113" s="44"/>
      <c r="I113" s="5" t="str">
        <f>IF(_xlfn.IFNA(INDEX(Source_Lookup[Address],MATCH(Table4[[#This Row],[Facility_Name]],Source_Lookup[Facility],0)),"")=0,"",_xlfn.IFNA(INDEX(Source_Lookup[Address],MATCH(Table4[[#This Row],[Facility_Name]],Source_Lookup[Facility],0)),""))</f>
        <v/>
      </c>
      <c r="J113" s="5" t="str">
        <f>IF(_xlfn.IFNA(INDEX(Source_Lookup[Jurisdiction],MATCH(Table4[[#This Row],[Facility_Name]],Source_Lookup[Facility],0)),"")=0,"",_xlfn.IFNA(INDEX(Source_Lookup[Jurisdiction],MATCH(Table4[[#This Row],[Facility_Name]],Source_Lookup[Facility],0)),""))</f>
        <v/>
      </c>
      <c r="K113" s="63" t="str">
        <f>IF(_xlfn.IFNA(INDEX(Source_Lookup[Latitude],MATCH(Table4[[#This Row],[Facility_Name]],Source_Lookup[Facility],0)),"")=0,"",_xlfn.IFNA(INDEX(Source_Lookup[Latitude],MATCH(Table4[[#This Row],[Facility_Name]],Source_Lookup[Facility],0)),""))</f>
        <v/>
      </c>
      <c r="L113" s="63" t="str">
        <f>IF(_xlfn.IFNA(INDEX(Source_Lookup[Longitude],MATCH(Table4[[#This Row],[Facility_Name]],Source_Lookup[Facility],0)),"")=0,"",_xlfn.IFNA(INDEX(Source_Lookup[Longitude],MATCH(Table4[[#This Row],[Facility_Name]],Source_Lookup[Facility],0)),""))</f>
        <v/>
      </c>
      <c r="M113" s="5"/>
      <c r="N113" s="5"/>
      <c r="O113" s="25"/>
      <c r="P113" s="5"/>
      <c r="Q113" s="65"/>
      <c r="R113" s="8"/>
      <c r="S113" s="64"/>
      <c r="T113" s="6"/>
      <c r="U113" s="47"/>
      <c r="V113" s="8"/>
      <c r="W113" s="47"/>
      <c r="X113" s="47"/>
      <c r="Y113" s="47"/>
      <c r="Z113" s="47"/>
      <c r="AA113" s="46"/>
      <c r="AB113" s="64"/>
      <c r="AC113" s="48"/>
      <c r="AD113" s="46"/>
      <c r="AE113" s="5"/>
      <c r="AF113" s="47"/>
      <c r="AG113" s="50"/>
      <c r="AH113" s="52" t="str">
        <f t="shared" si="5"/>
        <v/>
      </c>
      <c r="AI113" s="39">
        <f>IF(A113="",0,IF(OR(COUNTBLANK(C113)+COUNTBLANK(I113:J113)+COUNTBLANK(M113:R113)+COUNTBLANK(T113)+COUNTBLANK(V113)+COUNTBLANK(Table4[[#This Row],[Deliveries_from_new_facilities]])),"1","0"))</f>
        <v>0</v>
      </c>
      <c r="AJ113" s="37">
        <f t="shared" si="4"/>
        <v>0</v>
      </c>
      <c r="AK113" s="38">
        <f>IF(A113="",0,IF(V113="no",0,IF(OR(COUNTBLANK(Table4[[#This Row],[Net_Nameplate_Capacity_MW]:[Additional_Capacity]])+COUNTBLANK(Table4[[#This Row],[Deliveries_from_existing_factilities]])),"1","0")))</f>
        <v>0</v>
      </c>
      <c r="AL113" s="37">
        <f>IF(OR(A113="",Table4[[#This Row],[GPE_Determination]]="No"),0,IF(AA113="NO",0,IF(OR(COUNTBLANK(Table4[[#This Row],[Implementation_Date]:[Description_of_Activities]])),"1","0")))</f>
        <v>0</v>
      </c>
    </row>
    <row r="114" spans="1:38" s="7" customFormat="1" ht="15.6" x14ac:dyDescent="0.3">
      <c r="A114" s="40"/>
      <c r="B114" s="44"/>
      <c r="C114" s="6"/>
      <c r="D114" s="49" t="str">
        <f>IF(Table4[[#This Row],[Facility_Name]]=0,"",IF(_xlfn.IFNA(INDEX(Source_Lookup[SourceID],MATCH(Table4[[#This Row],[Facility_Name]],Source_Lookup[Facility],0)),"")=0,"",_xlfn.IFNA(INDEX(Source_Lookup[SourceID],MATCH(Table4[[#This Row],[Facility_Name]],Source_Lookup[Facility],0)),"Newly Specified")))</f>
        <v/>
      </c>
      <c r="E114" s="63" t="str">
        <f>IF(_xlfn.IFNA(INDEX(Source_Lookup[EPA_Acid_Rain_Program],MATCH(Table4[[#This Row],[Facility_Name]],Source_Lookup[Facility],0)),"")=0,"",_xlfn.IFNA(INDEX(Source_Lookup[EPA_Acid_Rain_Program],MATCH(Table4[[#This Row],[Facility_Name]],Source_Lookup[Facility],0)),""))</f>
        <v/>
      </c>
      <c r="F114" s="44" t="str">
        <f>IF(_xlfn.IFNA(INDEX(Source_Lookup[EPA_40CFR_Part98],MATCH(Table4[[#This Row],[Facility_Name]],Source_Lookup[Facility],0)),"")=0,"",_xlfn.IFNA(INDEX(Source_Lookup[EPA_40CFR_Part98],MATCH(Table4[[#This Row],[Facility_Name]],Source_Lookup[Facility],0)),""))</f>
        <v/>
      </c>
      <c r="G114" s="44" t="str">
        <f>IF(_xlfn.IFNA(INDEX(Source_Lookup[EIA_ID],MATCH(Table4[[#This Row],[Facility_Name]],Source_Lookup[Facility],0)),"")=0,"",_xlfn.IFNA(INDEX(Source_Lookup[EIA_ID],MATCH(Table4[[#This Row],[Facility_Name]],Source_Lookup[Facility],0)),""))</f>
        <v/>
      </c>
      <c r="H114" s="44"/>
      <c r="I114" s="5" t="str">
        <f>IF(_xlfn.IFNA(INDEX(Source_Lookup[Address],MATCH(Table4[[#This Row],[Facility_Name]],Source_Lookup[Facility],0)),"")=0,"",_xlfn.IFNA(INDEX(Source_Lookup[Address],MATCH(Table4[[#This Row],[Facility_Name]],Source_Lookup[Facility],0)),""))</f>
        <v/>
      </c>
      <c r="J114" s="5" t="str">
        <f>IF(_xlfn.IFNA(INDEX(Source_Lookup[Jurisdiction],MATCH(Table4[[#This Row],[Facility_Name]],Source_Lookup[Facility],0)),"")=0,"",_xlfn.IFNA(INDEX(Source_Lookup[Jurisdiction],MATCH(Table4[[#This Row],[Facility_Name]],Source_Lookup[Facility],0)),""))</f>
        <v/>
      </c>
      <c r="K114" s="63" t="str">
        <f>IF(_xlfn.IFNA(INDEX(Source_Lookup[Latitude],MATCH(Table4[[#This Row],[Facility_Name]],Source_Lookup[Facility],0)),"")=0,"",_xlfn.IFNA(INDEX(Source_Lookup[Latitude],MATCH(Table4[[#This Row],[Facility_Name]],Source_Lookup[Facility],0)),""))</f>
        <v/>
      </c>
      <c r="L114" s="63" t="str">
        <f>IF(_xlfn.IFNA(INDEX(Source_Lookup[Longitude],MATCH(Table4[[#This Row],[Facility_Name]],Source_Lookup[Facility],0)),"")=0,"",_xlfn.IFNA(INDEX(Source_Lookup[Longitude],MATCH(Table4[[#This Row],[Facility_Name]],Source_Lookup[Facility],0)),""))</f>
        <v/>
      </c>
      <c r="M114" s="5"/>
      <c r="N114" s="5"/>
      <c r="O114" s="25"/>
      <c r="P114" s="5"/>
      <c r="Q114" s="65"/>
      <c r="R114" s="8"/>
      <c r="S114" s="64"/>
      <c r="T114" s="6"/>
      <c r="U114" s="47"/>
      <c r="V114" s="8"/>
      <c r="W114" s="47"/>
      <c r="X114" s="47"/>
      <c r="Y114" s="47"/>
      <c r="Z114" s="47"/>
      <c r="AA114" s="46"/>
      <c r="AB114" s="64"/>
      <c r="AC114" s="48"/>
      <c r="AD114" s="46"/>
      <c r="AE114" s="5"/>
      <c r="AF114" s="47"/>
      <c r="AG114" s="50"/>
      <c r="AH114" s="52" t="str">
        <f t="shared" si="5"/>
        <v/>
      </c>
      <c r="AI114" s="39">
        <f>IF(A114="",0,IF(OR(COUNTBLANK(C114)+COUNTBLANK(I114:J114)+COUNTBLANK(M114:R114)+COUNTBLANK(T114)+COUNTBLANK(V114)+COUNTBLANK(Table4[[#This Row],[Deliveries_from_new_facilities]])),"1","0"))</f>
        <v>0</v>
      </c>
      <c r="AJ114" s="37">
        <f t="shared" si="4"/>
        <v>0</v>
      </c>
      <c r="AK114" s="38">
        <f>IF(A114="",0,IF(V114="no",0,IF(OR(COUNTBLANK(Table4[[#This Row],[Net_Nameplate_Capacity_MW]:[Additional_Capacity]])+COUNTBLANK(Table4[[#This Row],[Deliveries_from_existing_factilities]])),"1","0")))</f>
        <v>0</v>
      </c>
      <c r="AL114" s="37">
        <f>IF(OR(A114="",Table4[[#This Row],[GPE_Determination]]="No"),0,IF(AA114="NO",0,IF(OR(COUNTBLANK(Table4[[#This Row],[Implementation_Date]:[Description_of_Activities]])),"1","0")))</f>
        <v>0</v>
      </c>
    </row>
    <row r="115" spans="1:38" s="7" customFormat="1" ht="15.6" x14ac:dyDescent="0.3">
      <c r="A115" s="40"/>
      <c r="B115" s="44"/>
      <c r="C115" s="6"/>
      <c r="D115" s="49" t="str">
        <f>IF(Table4[[#This Row],[Facility_Name]]=0,"",IF(_xlfn.IFNA(INDEX(Source_Lookup[SourceID],MATCH(Table4[[#This Row],[Facility_Name]],Source_Lookup[Facility],0)),"")=0,"",_xlfn.IFNA(INDEX(Source_Lookup[SourceID],MATCH(Table4[[#This Row],[Facility_Name]],Source_Lookup[Facility],0)),"Newly Specified")))</f>
        <v/>
      </c>
      <c r="E115" s="63" t="str">
        <f>IF(_xlfn.IFNA(INDEX(Source_Lookup[EPA_Acid_Rain_Program],MATCH(Table4[[#This Row],[Facility_Name]],Source_Lookup[Facility],0)),"")=0,"",_xlfn.IFNA(INDEX(Source_Lookup[EPA_Acid_Rain_Program],MATCH(Table4[[#This Row],[Facility_Name]],Source_Lookup[Facility],0)),""))</f>
        <v/>
      </c>
      <c r="F115" s="44" t="str">
        <f>IF(_xlfn.IFNA(INDEX(Source_Lookup[EPA_40CFR_Part98],MATCH(Table4[[#This Row],[Facility_Name]],Source_Lookup[Facility],0)),"")=0,"",_xlfn.IFNA(INDEX(Source_Lookup[EPA_40CFR_Part98],MATCH(Table4[[#This Row],[Facility_Name]],Source_Lookup[Facility],0)),""))</f>
        <v/>
      </c>
      <c r="G115" s="44" t="str">
        <f>IF(_xlfn.IFNA(INDEX(Source_Lookup[EIA_ID],MATCH(Table4[[#This Row],[Facility_Name]],Source_Lookup[Facility],0)),"")=0,"",_xlfn.IFNA(INDEX(Source_Lookup[EIA_ID],MATCH(Table4[[#This Row],[Facility_Name]],Source_Lookup[Facility],0)),""))</f>
        <v/>
      </c>
      <c r="H115" s="44"/>
      <c r="I115" s="5" t="str">
        <f>IF(_xlfn.IFNA(INDEX(Source_Lookup[Address],MATCH(Table4[[#This Row],[Facility_Name]],Source_Lookup[Facility],0)),"")=0,"",_xlfn.IFNA(INDEX(Source_Lookup[Address],MATCH(Table4[[#This Row],[Facility_Name]],Source_Lookup[Facility],0)),""))</f>
        <v/>
      </c>
      <c r="J115" s="5" t="str">
        <f>IF(_xlfn.IFNA(INDEX(Source_Lookup[Jurisdiction],MATCH(Table4[[#This Row],[Facility_Name]],Source_Lookup[Facility],0)),"")=0,"",_xlfn.IFNA(INDEX(Source_Lookup[Jurisdiction],MATCH(Table4[[#This Row],[Facility_Name]],Source_Lookup[Facility],0)),""))</f>
        <v/>
      </c>
      <c r="K115" s="63" t="str">
        <f>IF(_xlfn.IFNA(INDEX(Source_Lookup[Latitude],MATCH(Table4[[#This Row],[Facility_Name]],Source_Lookup[Facility],0)),"")=0,"",_xlfn.IFNA(INDEX(Source_Lookup[Latitude],MATCH(Table4[[#This Row],[Facility_Name]],Source_Lookup[Facility],0)),""))</f>
        <v/>
      </c>
      <c r="L115" s="63" t="str">
        <f>IF(_xlfn.IFNA(INDEX(Source_Lookup[Longitude],MATCH(Table4[[#This Row],[Facility_Name]],Source_Lookup[Facility],0)),"")=0,"",_xlfn.IFNA(INDEX(Source_Lookup[Longitude],MATCH(Table4[[#This Row],[Facility_Name]],Source_Lookup[Facility],0)),""))</f>
        <v/>
      </c>
      <c r="M115" s="5"/>
      <c r="N115" s="5"/>
      <c r="O115" s="25"/>
      <c r="P115" s="5"/>
      <c r="Q115" s="65"/>
      <c r="R115" s="8"/>
      <c r="S115" s="64"/>
      <c r="T115" s="6"/>
      <c r="U115" s="47"/>
      <c r="V115" s="8"/>
      <c r="W115" s="47"/>
      <c r="X115" s="47"/>
      <c r="Y115" s="47"/>
      <c r="Z115" s="47"/>
      <c r="AA115" s="46"/>
      <c r="AB115" s="64"/>
      <c r="AC115" s="48"/>
      <c r="AD115" s="46"/>
      <c r="AE115" s="5"/>
      <c r="AF115" s="47"/>
      <c r="AG115" s="50"/>
      <c r="AH115" s="52" t="str">
        <f t="shared" si="5"/>
        <v/>
      </c>
      <c r="AI115" s="39">
        <f>IF(A115="",0,IF(OR(COUNTBLANK(C115)+COUNTBLANK(I115:J115)+COUNTBLANK(M115:R115)+COUNTBLANK(T115)+COUNTBLANK(V115)+COUNTBLANK(Table4[[#This Row],[Deliveries_from_new_facilities]])),"1","0"))</f>
        <v>0</v>
      </c>
      <c r="AJ115" s="37">
        <f t="shared" si="4"/>
        <v>0</v>
      </c>
      <c r="AK115" s="38">
        <f>IF(A115="",0,IF(V115="no",0,IF(OR(COUNTBLANK(Table4[[#This Row],[Net_Nameplate_Capacity_MW]:[Additional_Capacity]])+COUNTBLANK(Table4[[#This Row],[Deliveries_from_existing_factilities]])),"1","0")))</f>
        <v>0</v>
      </c>
      <c r="AL115" s="37">
        <f>IF(OR(A115="",Table4[[#This Row],[GPE_Determination]]="No"),0,IF(AA115="NO",0,IF(OR(COUNTBLANK(Table4[[#This Row],[Implementation_Date]:[Description_of_Activities]])),"1","0")))</f>
        <v>0</v>
      </c>
    </row>
    <row r="116" spans="1:38" s="7" customFormat="1" ht="15.6" x14ac:dyDescent="0.3">
      <c r="A116" s="40"/>
      <c r="B116" s="44"/>
      <c r="C116" s="6"/>
      <c r="D116" s="49" t="str">
        <f>IF(Table4[[#This Row],[Facility_Name]]=0,"",IF(_xlfn.IFNA(INDEX(Source_Lookup[SourceID],MATCH(Table4[[#This Row],[Facility_Name]],Source_Lookup[Facility],0)),"")=0,"",_xlfn.IFNA(INDEX(Source_Lookup[SourceID],MATCH(Table4[[#This Row],[Facility_Name]],Source_Lookup[Facility],0)),"Newly Specified")))</f>
        <v/>
      </c>
      <c r="E116" s="63" t="str">
        <f>IF(_xlfn.IFNA(INDEX(Source_Lookup[EPA_Acid_Rain_Program],MATCH(Table4[[#This Row],[Facility_Name]],Source_Lookup[Facility],0)),"")=0,"",_xlfn.IFNA(INDEX(Source_Lookup[EPA_Acid_Rain_Program],MATCH(Table4[[#This Row],[Facility_Name]],Source_Lookup[Facility],0)),""))</f>
        <v/>
      </c>
      <c r="F116" s="44" t="str">
        <f>IF(_xlfn.IFNA(INDEX(Source_Lookup[EPA_40CFR_Part98],MATCH(Table4[[#This Row],[Facility_Name]],Source_Lookup[Facility],0)),"")=0,"",_xlfn.IFNA(INDEX(Source_Lookup[EPA_40CFR_Part98],MATCH(Table4[[#This Row],[Facility_Name]],Source_Lookup[Facility],0)),""))</f>
        <v/>
      </c>
      <c r="G116" s="44" t="str">
        <f>IF(_xlfn.IFNA(INDEX(Source_Lookup[EIA_ID],MATCH(Table4[[#This Row],[Facility_Name]],Source_Lookup[Facility],0)),"")=0,"",_xlfn.IFNA(INDEX(Source_Lookup[EIA_ID],MATCH(Table4[[#This Row],[Facility_Name]],Source_Lookup[Facility],0)),""))</f>
        <v/>
      </c>
      <c r="H116" s="44"/>
      <c r="I116" s="5" t="str">
        <f>IF(_xlfn.IFNA(INDEX(Source_Lookup[Address],MATCH(Table4[[#This Row],[Facility_Name]],Source_Lookup[Facility],0)),"")=0,"",_xlfn.IFNA(INDEX(Source_Lookup[Address],MATCH(Table4[[#This Row],[Facility_Name]],Source_Lookup[Facility],0)),""))</f>
        <v/>
      </c>
      <c r="J116" s="5" t="str">
        <f>IF(_xlfn.IFNA(INDEX(Source_Lookup[Jurisdiction],MATCH(Table4[[#This Row],[Facility_Name]],Source_Lookup[Facility],0)),"")=0,"",_xlfn.IFNA(INDEX(Source_Lookup[Jurisdiction],MATCH(Table4[[#This Row],[Facility_Name]],Source_Lookup[Facility],0)),""))</f>
        <v/>
      </c>
      <c r="K116" s="63" t="str">
        <f>IF(_xlfn.IFNA(INDEX(Source_Lookup[Latitude],MATCH(Table4[[#This Row],[Facility_Name]],Source_Lookup[Facility],0)),"")=0,"",_xlfn.IFNA(INDEX(Source_Lookup[Latitude],MATCH(Table4[[#This Row],[Facility_Name]],Source_Lookup[Facility],0)),""))</f>
        <v/>
      </c>
      <c r="L116" s="63" t="str">
        <f>IF(_xlfn.IFNA(INDEX(Source_Lookup[Longitude],MATCH(Table4[[#This Row],[Facility_Name]],Source_Lookup[Facility],0)),"")=0,"",_xlfn.IFNA(INDEX(Source_Lookup[Longitude],MATCH(Table4[[#This Row],[Facility_Name]],Source_Lookup[Facility],0)),""))</f>
        <v/>
      </c>
      <c r="M116" s="5"/>
      <c r="N116" s="5"/>
      <c r="O116" s="25"/>
      <c r="P116" s="5"/>
      <c r="Q116" s="65"/>
      <c r="R116" s="8"/>
      <c r="S116" s="64"/>
      <c r="T116" s="6"/>
      <c r="U116" s="47"/>
      <c r="V116" s="8"/>
      <c r="W116" s="47"/>
      <c r="X116" s="47"/>
      <c r="Y116" s="47"/>
      <c r="Z116" s="47"/>
      <c r="AA116" s="46"/>
      <c r="AB116" s="64"/>
      <c r="AC116" s="48"/>
      <c r="AD116" s="46"/>
      <c r="AE116" s="5"/>
      <c r="AF116" s="47"/>
      <c r="AG116" s="50"/>
      <c r="AH116" s="52" t="str">
        <f t="shared" si="5"/>
        <v/>
      </c>
      <c r="AI116" s="39">
        <f>IF(A116="",0,IF(OR(COUNTBLANK(C116)+COUNTBLANK(I116:J116)+COUNTBLANK(M116:R116)+COUNTBLANK(T116)+COUNTBLANK(V116)+COUNTBLANK(Table4[[#This Row],[Deliveries_from_new_facilities]])),"1","0"))</f>
        <v>0</v>
      </c>
      <c r="AJ116" s="37">
        <f t="shared" si="4"/>
        <v>0</v>
      </c>
      <c r="AK116" s="38">
        <f>IF(A116="",0,IF(V116="no",0,IF(OR(COUNTBLANK(Table4[[#This Row],[Net_Nameplate_Capacity_MW]:[Additional_Capacity]])+COUNTBLANK(Table4[[#This Row],[Deliveries_from_existing_factilities]])),"1","0")))</f>
        <v>0</v>
      </c>
      <c r="AL116" s="37">
        <f>IF(OR(A116="",Table4[[#This Row],[GPE_Determination]]="No"),0,IF(AA116="NO",0,IF(OR(COUNTBLANK(Table4[[#This Row],[Implementation_Date]:[Description_of_Activities]])),"1","0")))</f>
        <v>0</v>
      </c>
    </row>
    <row r="117" spans="1:38" s="7" customFormat="1" ht="15.6" x14ac:dyDescent="0.3">
      <c r="A117" s="40"/>
      <c r="B117" s="44"/>
      <c r="C117" s="6"/>
      <c r="D117" s="49" t="str">
        <f>IF(Table4[[#This Row],[Facility_Name]]=0,"",IF(_xlfn.IFNA(INDEX(Source_Lookup[SourceID],MATCH(Table4[[#This Row],[Facility_Name]],Source_Lookup[Facility],0)),"")=0,"",_xlfn.IFNA(INDEX(Source_Lookup[SourceID],MATCH(Table4[[#This Row],[Facility_Name]],Source_Lookup[Facility],0)),"Newly Specified")))</f>
        <v/>
      </c>
      <c r="E117" s="63" t="str">
        <f>IF(_xlfn.IFNA(INDEX(Source_Lookup[EPA_Acid_Rain_Program],MATCH(Table4[[#This Row],[Facility_Name]],Source_Lookup[Facility],0)),"")=0,"",_xlfn.IFNA(INDEX(Source_Lookup[EPA_Acid_Rain_Program],MATCH(Table4[[#This Row],[Facility_Name]],Source_Lookup[Facility],0)),""))</f>
        <v/>
      </c>
      <c r="F117" s="44" t="str">
        <f>IF(_xlfn.IFNA(INDEX(Source_Lookup[EPA_40CFR_Part98],MATCH(Table4[[#This Row],[Facility_Name]],Source_Lookup[Facility],0)),"")=0,"",_xlfn.IFNA(INDEX(Source_Lookup[EPA_40CFR_Part98],MATCH(Table4[[#This Row],[Facility_Name]],Source_Lookup[Facility],0)),""))</f>
        <v/>
      </c>
      <c r="G117" s="44" t="str">
        <f>IF(_xlfn.IFNA(INDEX(Source_Lookup[EIA_ID],MATCH(Table4[[#This Row],[Facility_Name]],Source_Lookup[Facility],0)),"")=0,"",_xlfn.IFNA(INDEX(Source_Lookup[EIA_ID],MATCH(Table4[[#This Row],[Facility_Name]],Source_Lookup[Facility],0)),""))</f>
        <v/>
      </c>
      <c r="H117" s="44"/>
      <c r="I117" s="5" t="str">
        <f>IF(_xlfn.IFNA(INDEX(Source_Lookup[Address],MATCH(Table4[[#This Row],[Facility_Name]],Source_Lookup[Facility],0)),"")=0,"",_xlfn.IFNA(INDEX(Source_Lookup[Address],MATCH(Table4[[#This Row],[Facility_Name]],Source_Lookup[Facility],0)),""))</f>
        <v/>
      </c>
      <c r="J117" s="5" t="str">
        <f>IF(_xlfn.IFNA(INDEX(Source_Lookup[Jurisdiction],MATCH(Table4[[#This Row],[Facility_Name]],Source_Lookup[Facility],0)),"")=0,"",_xlfn.IFNA(INDEX(Source_Lookup[Jurisdiction],MATCH(Table4[[#This Row],[Facility_Name]],Source_Lookup[Facility],0)),""))</f>
        <v/>
      </c>
      <c r="K117" s="63" t="str">
        <f>IF(_xlfn.IFNA(INDEX(Source_Lookup[Latitude],MATCH(Table4[[#This Row],[Facility_Name]],Source_Lookup[Facility],0)),"")=0,"",_xlfn.IFNA(INDEX(Source_Lookup[Latitude],MATCH(Table4[[#This Row],[Facility_Name]],Source_Lookup[Facility],0)),""))</f>
        <v/>
      </c>
      <c r="L117" s="63" t="str">
        <f>IF(_xlfn.IFNA(INDEX(Source_Lookup[Longitude],MATCH(Table4[[#This Row],[Facility_Name]],Source_Lookup[Facility],0)),"")=0,"",_xlfn.IFNA(INDEX(Source_Lookup[Longitude],MATCH(Table4[[#This Row],[Facility_Name]],Source_Lookup[Facility],0)),""))</f>
        <v/>
      </c>
      <c r="M117" s="5"/>
      <c r="N117" s="5"/>
      <c r="O117" s="25"/>
      <c r="P117" s="5"/>
      <c r="Q117" s="65"/>
      <c r="R117" s="8"/>
      <c r="S117" s="64"/>
      <c r="T117" s="6"/>
      <c r="U117" s="47"/>
      <c r="V117" s="8"/>
      <c r="W117" s="47"/>
      <c r="X117" s="47"/>
      <c r="Y117" s="47"/>
      <c r="Z117" s="47"/>
      <c r="AA117" s="46"/>
      <c r="AB117" s="64"/>
      <c r="AC117" s="48"/>
      <c r="AD117" s="46"/>
      <c r="AE117" s="5"/>
      <c r="AF117" s="47"/>
      <c r="AG117" s="50"/>
      <c r="AH117" s="52" t="str">
        <f t="shared" si="5"/>
        <v/>
      </c>
      <c r="AI117" s="39">
        <f>IF(A117="",0,IF(OR(COUNTBLANK(C117)+COUNTBLANK(I117:J117)+COUNTBLANK(M117:R117)+COUNTBLANK(T117)+COUNTBLANK(V117)+COUNTBLANK(Table4[[#This Row],[Deliveries_from_new_facilities]])),"1","0"))</f>
        <v>0</v>
      </c>
      <c r="AJ117" s="37">
        <f t="shared" si="4"/>
        <v>0</v>
      </c>
      <c r="AK117" s="38">
        <f>IF(A117="",0,IF(V117="no",0,IF(OR(COUNTBLANK(Table4[[#This Row],[Net_Nameplate_Capacity_MW]:[Additional_Capacity]])+COUNTBLANK(Table4[[#This Row],[Deliveries_from_existing_factilities]])),"1","0")))</f>
        <v>0</v>
      </c>
      <c r="AL117" s="37">
        <f>IF(OR(A117="",Table4[[#This Row],[GPE_Determination]]="No"),0,IF(AA117="NO",0,IF(OR(COUNTBLANK(Table4[[#This Row],[Implementation_Date]:[Description_of_Activities]])),"1","0")))</f>
        <v>0</v>
      </c>
    </row>
    <row r="118" spans="1:38" s="7" customFormat="1" ht="15.6" x14ac:dyDescent="0.3">
      <c r="A118" s="40"/>
      <c r="B118" s="44"/>
      <c r="C118" s="6"/>
      <c r="D118" s="49" t="str">
        <f>IF(Table4[[#This Row],[Facility_Name]]=0,"",IF(_xlfn.IFNA(INDEX(Source_Lookup[SourceID],MATCH(Table4[[#This Row],[Facility_Name]],Source_Lookup[Facility],0)),"")=0,"",_xlfn.IFNA(INDEX(Source_Lookup[SourceID],MATCH(Table4[[#This Row],[Facility_Name]],Source_Lookup[Facility],0)),"Newly Specified")))</f>
        <v/>
      </c>
      <c r="E118" s="63" t="str">
        <f>IF(_xlfn.IFNA(INDEX(Source_Lookup[EPA_Acid_Rain_Program],MATCH(Table4[[#This Row],[Facility_Name]],Source_Lookup[Facility],0)),"")=0,"",_xlfn.IFNA(INDEX(Source_Lookup[EPA_Acid_Rain_Program],MATCH(Table4[[#This Row],[Facility_Name]],Source_Lookup[Facility],0)),""))</f>
        <v/>
      </c>
      <c r="F118" s="44" t="str">
        <f>IF(_xlfn.IFNA(INDEX(Source_Lookup[EPA_40CFR_Part98],MATCH(Table4[[#This Row],[Facility_Name]],Source_Lookup[Facility],0)),"")=0,"",_xlfn.IFNA(INDEX(Source_Lookup[EPA_40CFR_Part98],MATCH(Table4[[#This Row],[Facility_Name]],Source_Lookup[Facility],0)),""))</f>
        <v/>
      </c>
      <c r="G118" s="44" t="str">
        <f>IF(_xlfn.IFNA(INDEX(Source_Lookup[EIA_ID],MATCH(Table4[[#This Row],[Facility_Name]],Source_Lookup[Facility],0)),"")=0,"",_xlfn.IFNA(INDEX(Source_Lookup[EIA_ID],MATCH(Table4[[#This Row],[Facility_Name]],Source_Lookup[Facility],0)),""))</f>
        <v/>
      </c>
      <c r="H118" s="44"/>
      <c r="I118" s="5" t="str">
        <f>IF(_xlfn.IFNA(INDEX(Source_Lookup[Address],MATCH(Table4[[#This Row],[Facility_Name]],Source_Lookup[Facility],0)),"")=0,"",_xlfn.IFNA(INDEX(Source_Lookup[Address],MATCH(Table4[[#This Row],[Facility_Name]],Source_Lookup[Facility],0)),""))</f>
        <v/>
      </c>
      <c r="J118" s="5" t="str">
        <f>IF(_xlfn.IFNA(INDEX(Source_Lookup[Jurisdiction],MATCH(Table4[[#This Row],[Facility_Name]],Source_Lookup[Facility],0)),"")=0,"",_xlfn.IFNA(INDEX(Source_Lookup[Jurisdiction],MATCH(Table4[[#This Row],[Facility_Name]],Source_Lookup[Facility],0)),""))</f>
        <v/>
      </c>
      <c r="K118" s="63" t="str">
        <f>IF(_xlfn.IFNA(INDEX(Source_Lookup[Latitude],MATCH(Table4[[#This Row],[Facility_Name]],Source_Lookup[Facility],0)),"")=0,"",_xlfn.IFNA(INDEX(Source_Lookup[Latitude],MATCH(Table4[[#This Row],[Facility_Name]],Source_Lookup[Facility],0)),""))</f>
        <v/>
      </c>
      <c r="L118" s="63" t="str">
        <f>IF(_xlfn.IFNA(INDEX(Source_Lookup[Longitude],MATCH(Table4[[#This Row],[Facility_Name]],Source_Lookup[Facility],0)),"")=0,"",_xlfn.IFNA(INDEX(Source_Lookup[Longitude],MATCH(Table4[[#This Row],[Facility_Name]],Source_Lookup[Facility],0)),""))</f>
        <v/>
      </c>
      <c r="M118" s="5"/>
      <c r="N118" s="5"/>
      <c r="O118" s="25"/>
      <c r="P118" s="5"/>
      <c r="Q118" s="65"/>
      <c r="R118" s="8"/>
      <c r="S118" s="64"/>
      <c r="T118" s="6"/>
      <c r="U118" s="47"/>
      <c r="V118" s="8"/>
      <c r="W118" s="47"/>
      <c r="X118" s="47"/>
      <c r="Y118" s="47"/>
      <c r="Z118" s="47"/>
      <c r="AA118" s="46"/>
      <c r="AB118" s="64"/>
      <c r="AC118" s="48"/>
      <c r="AD118" s="46"/>
      <c r="AE118" s="5"/>
      <c r="AF118" s="47"/>
      <c r="AG118" s="50"/>
      <c r="AH118" s="52" t="str">
        <f t="shared" si="5"/>
        <v/>
      </c>
      <c r="AI118" s="39">
        <f>IF(A118="",0,IF(OR(COUNTBLANK(C118)+COUNTBLANK(I118:J118)+COUNTBLANK(M118:R118)+COUNTBLANK(T118)+COUNTBLANK(V118)+COUNTBLANK(Table4[[#This Row],[Deliveries_from_new_facilities]])),"1","0"))</f>
        <v>0</v>
      </c>
      <c r="AJ118" s="37">
        <f t="shared" si="4"/>
        <v>0</v>
      </c>
      <c r="AK118" s="38">
        <f>IF(A118="",0,IF(V118="no",0,IF(OR(COUNTBLANK(Table4[[#This Row],[Net_Nameplate_Capacity_MW]:[Additional_Capacity]])+COUNTBLANK(Table4[[#This Row],[Deliveries_from_existing_factilities]])),"1","0")))</f>
        <v>0</v>
      </c>
      <c r="AL118" s="37">
        <f>IF(OR(A118="",Table4[[#This Row],[GPE_Determination]]="No"),0,IF(AA118="NO",0,IF(OR(COUNTBLANK(Table4[[#This Row],[Implementation_Date]:[Description_of_Activities]])),"1","0")))</f>
        <v>0</v>
      </c>
    </row>
    <row r="119" spans="1:38" s="7" customFormat="1" ht="15.6" x14ac:dyDescent="0.3">
      <c r="A119" s="40"/>
      <c r="B119" s="44"/>
      <c r="C119" s="6"/>
      <c r="D119" s="49" t="str">
        <f>IF(Table4[[#This Row],[Facility_Name]]=0,"",IF(_xlfn.IFNA(INDEX(Source_Lookup[SourceID],MATCH(Table4[[#This Row],[Facility_Name]],Source_Lookup[Facility],0)),"")=0,"",_xlfn.IFNA(INDEX(Source_Lookup[SourceID],MATCH(Table4[[#This Row],[Facility_Name]],Source_Lookup[Facility],0)),"Newly Specified")))</f>
        <v/>
      </c>
      <c r="E119" s="63" t="str">
        <f>IF(_xlfn.IFNA(INDEX(Source_Lookup[EPA_Acid_Rain_Program],MATCH(Table4[[#This Row],[Facility_Name]],Source_Lookup[Facility],0)),"")=0,"",_xlfn.IFNA(INDEX(Source_Lookup[EPA_Acid_Rain_Program],MATCH(Table4[[#This Row],[Facility_Name]],Source_Lookup[Facility],0)),""))</f>
        <v/>
      </c>
      <c r="F119" s="44" t="str">
        <f>IF(_xlfn.IFNA(INDEX(Source_Lookup[EPA_40CFR_Part98],MATCH(Table4[[#This Row],[Facility_Name]],Source_Lookup[Facility],0)),"")=0,"",_xlfn.IFNA(INDEX(Source_Lookup[EPA_40CFR_Part98],MATCH(Table4[[#This Row],[Facility_Name]],Source_Lookup[Facility],0)),""))</f>
        <v/>
      </c>
      <c r="G119" s="44" t="str">
        <f>IF(_xlfn.IFNA(INDEX(Source_Lookup[EIA_ID],MATCH(Table4[[#This Row],[Facility_Name]],Source_Lookup[Facility],0)),"")=0,"",_xlfn.IFNA(INDEX(Source_Lookup[EIA_ID],MATCH(Table4[[#This Row],[Facility_Name]],Source_Lookup[Facility],0)),""))</f>
        <v/>
      </c>
      <c r="H119" s="44"/>
      <c r="I119" s="5" t="str">
        <f>IF(_xlfn.IFNA(INDEX(Source_Lookup[Address],MATCH(Table4[[#This Row],[Facility_Name]],Source_Lookup[Facility],0)),"")=0,"",_xlfn.IFNA(INDEX(Source_Lookup[Address],MATCH(Table4[[#This Row],[Facility_Name]],Source_Lookup[Facility],0)),""))</f>
        <v/>
      </c>
      <c r="J119" s="5" t="str">
        <f>IF(_xlfn.IFNA(INDEX(Source_Lookup[Jurisdiction],MATCH(Table4[[#This Row],[Facility_Name]],Source_Lookup[Facility],0)),"")=0,"",_xlfn.IFNA(INDEX(Source_Lookup[Jurisdiction],MATCH(Table4[[#This Row],[Facility_Name]],Source_Lookup[Facility],0)),""))</f>
        <v/>
      </c>
      <c r="K119" s="63" t="str">
        <f>IF(_xlfn.IFNA(INDEX(Source_Lookup[Latitude],MATCH(Table4[[#This Row],[Facility_Name]],Source_Lookup[Facility],0)),"")=0,"",_xlfn.IFNA(INDEX(Source_Lookup[Latitude],MATCH(Table4[[#This Row],[Facility_Name]],Source_Lookup[Facility],0)),""))</f>
        <v/>
      </c>
      <c r="L119" s="63" t="str">
        <f>IF(_xlfn.IFNA(INDEX(Source_Lookup[Longitude],MATCH(Table4[[#This Row],[Facility_Name]],Source_Lookup[Facility],0)),"")=0,"",_xlfn.IFNA(INDEX(Source_Lookup[Longitude],MATCH(Table4[[#This Row],[Facility_Name]],Source_Lookup[Facility],0)),""))</f>
        <v/>
      </c>
      <c r="M119" s="5"/>
      <c r="N119" s="5"/>
      <c r="O119" s="25"/>
      <c r="P119" s="5"/>
      <c r="Q119" s="65"/>
      <c r="R119" s="8"/>
      <c r="S119" s="64"/>
      <c r="T119" s="6"/>
      <c r="U119" s="47"/>
      <c r="V119" s="8"/>
      <c r="W119" s="47"/>
      <c r="X119" s="47"/>
      <c r="Y119" s="47"/>
      <c r="Z119" s="47"/>
      <c r="AA119" s="46"/>
      <c r="AB119" s="64"/>
      <c r="AC119" s="48"/>
      <c r="AD119" s="46"/>
      <c r="AE119" s="5"/>
      <c r="AF119" s="47"/>
      <c r="AG119" s="50"/>
      <c r="AH119" s="52" t="str">
        <f t="shared" si="5"/>
        <v/>
      </c>
      <c r="AI119" s="39">
        <f>IF(A119="",0,IF(OR(COUNTBLANK(C119)+COUNTBLANK(I119:J119)+COUNTBLANK(M119:R119)+COUNTBLANK(T119)+COUNTBLANK(V119)+COUNTBLANK(Table4[[#This Row],[Deliveries_from_new_facilities]])),"1","0"))</f>
        <v>0</v>
      </c>
      <c r="AJ119" s="37">
        <f t="shared" si="4"/>
        <v>0</v>
      </c>
      <c r="AK119" s="38">
        <f>IF(A119="",0,IF(V119="no",0,IF(OR(COUNTBLANK(Table4[[#This Row],[Net_Nameplate_Capacity_MW]:[Additional_Capacity]])+COUNTBLANK(Table4[[#This Row],[Deliveries_from_existing_factilities]])),"1","0")))</f>
        <v>0</v>
      </c>
      <c r="AL119" s="37">
        <f>IF(OR(A119="",Table4[[#This Row],[GPE_Determination]]="No"),0,IF(AA119="NO",0,IF(OR(COUNTBLANK(Table4[[#This Row],[Implementation_Date]:[Description_of_Activities]])),"1","0")))</f>
        <v>0</v>
      </c>
    </row>
    <row r="120" spans="1:38" s="7" customFormat="1" ht="15.6" x14ac:dyDescent="0.3">
      <c r="A120" s="40"/>
      <c r="B120" s="44"/>
      <c r="C120" s="6"/>
      <c r="D120" s="49" t="str">
        <f>IF(Table4[[#This Row],[Facility_Name]]=0,"",IF(_xlfn.IFNA(INDEX(Source_Lookup[SourceID],MATCH(Table4[[#This Row],[Facility_Name]],Source_Lookup[Facility],0)),"")=0,"",_xlfn.IFNA(INDEX(Source_Lookup[SourceID],MATCH(Table4[[#This Row],[Facility_Name]],Source_Lookup[Facility],0)),"Newly Specified")))</f>
        <v/>
      </c>
      <c r="E120" s="63" t="str">
        <f>IF(_xlfn.IFNA(INDEX(Source_Lookup[EPA_Acid_Rain_Program],MATCH(Table4[[#This Row],[Facility_Name]],Source_Lookup[Facility],0)),"")=0,"",_xlfn.IFNA(INDEX(Source_Lookup[EPA_Acid_Rain_Program],MATCH(Table4[[#This Row],[Facility_Name]],Source_Lookup[Facility],0)),""))</f>
        <v/>
      </c>
      <c r="F120" s="44" t="str">
        <f>IF(_xlfn.IFNA(INDEX(Source_Lookup[EPA_40CFR_Part98],MATCH(Table4[[#This Row],[Facility_Name]],Source_Lookup[Facility],0)),"")=0,"",_xlfn.IFNA(INDEX(Source_Lookup[EPA_40CFR_Part98],MATCH(Table4[[#This Row],[Facility_Name]],Source_Lookup[Facility],0)),""))</f>
        <v/>
      </c>
      <c r="G120" s="44" t="str">
        <f>IF(_xlfn.IFNA(INDEX(Source_Lookup[EIA_ID],MATCH(Table4[[#This Row],[Facility_Name]],Source_Lookup[Facility],0)),"")=0,"",_xlfn.IFNA(INDEX(Source_Lookup[EIA_ID],MATCH(Table4[[#This Row],[Facility_Name]],Source_Lookup[Facility],0)),""))</f>
        <v/>
      </c>
      <c r="H120" s="44"/>
      <c r="I120" s="5" t="str">
        <f>IF(_xlfn.IFNA(INDEX(Source_Lookup[Address],MATCH(Table4[[#This Row],[Facility_Name]],Source_Lookup[Facility],0)),"")=0,"",_xlfn.IFNA(INDEX(Source_Lookup[Address],MATCH(Table4[[#This Row],[Facility_Name]],Source_Lookup[Facility],0)),""))</f>
        <v/>
      </c>
      <c r="J120" s="5" t="str">
        <f>IF(_xlfn.IFNA(INDEX(Source_Lookup[Jurisdiction],MATCH(Table4[[#This Row],[Facility_Name]],Source_Lookup[Facility],0)),"")=0,"",_xlfn.IFNA(INDEX(Source_Lookup[Jurisdiction],MATCH(Table4[[#This Row],[Facility_Name]],Source_Lookup[Facility],0)),""))</f>
        <v/>
      </c>
      <c r="K120" s="63" t="str">
        <f>IF(_xlfn.IFNA(INDEX(Source_Lookup[Latitude],MATCH(Table4[[#This Row],[Facility_Name]],Source_Lookup[Facility],0)),"")=0,"",_xlfn.IFNA(INDEX(Source_Lookup[Latitude],MATCH(Table4[[#This Row],[Facility_Name]],Source_Lookup[Facility],0)),""))</f>
        <v/>
      </c>
      <c r="L120" s="63" t="str">
        <f>IF(_xlfn.IFNA(INDEX(Source_Lookup[Longitude],MATCH(Table4[[#This Row],[Facility_Name]],Source_Lookup[Facility],0)),"")=0,"",_xlfn.IFNA(INDEX(Source_Lookup[Longitude],MATCH(Table4[[#This Row],[Facility_Name]],Source_Lookup[Facility],0)),""))</f>
        <v/>
      </c>
      <c r="M120" s="5"/>
      <c r="N120" s="5"/>
      <c r="O120" s="25"/>
      <c r="P120" s="5"/>
      <c r="Q120" s="65"/>
      <c r="R120" s="8"/>
      <c r="S120" s="64"/>
      <c r="T120" s="6"/>
      <c r="U120" s="47"/>
      <c r="V120" s="8"/>
      <c r="W120" s="47"/>
      <c r="X120" s="47"/>
      <c r="Y120" s="47"/>
      <c r="Z120" s="47"/>
      <c r="AA120" s="46"/>
      <c r="AB120" s="64"/>
      <c r="AC120" s="48"/>
      <c r="AD120" s="46"/>
      <c r="AE120" s="5"/>
      <c r="AF120" s="47"/>
      <c r="AG120" s="50"/>
      <c r="AH120" s="52" t="str">
        <f t="shared" si="5"/>
        <v/>
      </c>
      <c r="AI120" s="39">
        <f>IF(A120="",0,IF(OR(COUNTBLANK(C120)+COUNTBLANK(I120:J120)+COUNTBLANK(M120:R120)+COUNTBLANK(T120)+COUNTBLANK(V120)+COUNTBLANK(Table4[[#This Row],[Deliveries_from_new_facilities]])),"1","0"))</f>
        <v>0</v>
      </c>
      <c r="AJ120" s="37">
        <f t="shared" si="4"/>
        <v>0</v>
      </c>
      <c r="AK120" s="38">
        <f>IF(A120="",0,IF(V120="no",0,IF(OR(COUNTBLANK(Table4[[#This Row],[Net_Nameplate_Capacity_MW]:[Additional_Capacity]])+COUNTBLANK(Table4[[#This Row],[Deliveries_from_existing_factilities]])),"1","0")))</f>
        <v>0</v>
      </c>
      <c r="AL120" s="37">
        <f>IF(OR(A120="",Table4[[#This Row],[GPE_Determination]]="No"),0,IF(AA120="NO",0,IF(OR(COUNTBLANK(Table4[[#This Row],[Implementation_Date]:[Description_of_Activities]])),"1","0")))</f>
        <v>0</v>
      </c>
    </row>
    <row r="121" spans="1:38" s="7" customFormat="1" ht="15.6" x14ac:dyDescent="0.3">
      <c r="A121" s="40"/>
      <c r="B121" s="44"/>
      <c r="C121" s="6"/>
      <c r="D121" s="49" t="str">
        <f>IF(Table4[[#This Row],[Facility_Name]]=0,"",IF(_xlfn.IFNA(INDEX(Source_Lookup[SourceID],MATCH(Table4[[#This Row],[Facility_Name]],Source_Lookup[Facility],0)),"")=0,"",_xlfn.IFNA(INDEX(Source_Lookup[SourceID],MATCH(Table4[[#This Row],[Facility_Name]],Source_Lookup[Facility],0)),"Newly Specified")))</f>
        <v/>
      </c>
      <c r="E121" s="63" t="str">
        <f>IF(_xlfn.IFNA(INDEX(Source_Lookup[EPA_Acid_Rain_Program],MATCH(Table4[[#This Row],[Facility_Name]],Source_Lookup[Facility],0)),"")=0,"",_xlfn.IFNA(INDEX(Source_Lookup[EPA_Acid_Rain_Program],MATCH(Table4[[#This Row],[Facility_Name]],Source_Lookup[Facility],0)),""))</f>
        <v/>
      </c>
      <c r="F121" s="44" t="str">
        <f>IF(_xlfn.IFNA(INDEX(Source_Lookup[EPA_40CFR_Part98],MATCH(Table4[[#This Row],[Facility_Name]],Source_Lookup[Facility],0)),"")=0,"",_xlfn.IFNA(INDEX(Source_Lookup[EPA_40CFR_Part98],MATCH(Table4[[#This Row],[Facility_Name]],Source_Lookup[Facility],0)),""))</f>
        <v/>
      </c>
      <c r="G121" s="44" t="str">
        <f>IF(_xlfn.IFNA(INDEX(Source_Lookup[EIA_ID],MATCH(Table4[[#This Row],[Facility_Name]],Source_Lookup[Facility],0)),"")=0,"",_xlfn.IFNA(INDEX(Source_Lookup[EIA_ID],MATCH(Table4[[#This Row],[Facility_Name]],Source_Lookup[Facility],0)),""))</f>
        <v/>
      </c>
      <c r="H121" s="44"/>
      <c r="I121" s="5" t="str">
        <f>IF(_xlfn.IFNA(INDEX(Source_Lookup[Address],MATCH(Table4[[#This Row],[Facility_Name]],Source_Lookup[Facility],0)),"")=0,"",_xlfn.IFNA(INDEX(Source_Lookup[Address],MATCH(Table4[[#This Row],[Facility_Name]],Source_Lookup[Facility],0)),""))</f>
        <v/>
      </c>
      <c r="J121" s="5" t="str">
        <f>IF(_xlfn.IFNA(INDEX(Source_Lookup[Jurisdiction],MATCH(Table4[[#This Row],[Facility_Name]],Source_Lookup[Facility],0)),"")=0,"",_xlfn.IFNA(INDEX(Source_Lookup[Jurisdiction],MATCH(Table4[[#This Row],[Facility_Name]],Source_Lookup[Facility],0)),""))</f>
        <v/>
      </c>
      <c r="K121" s="63" t="str">
        <f>IF(_xlfn.IFNA(INDEX(Source_Lookup[Latitude],MATCH(Table4[[#This Row],[Facility_Name]],Source_Lookup[Facility],0)),"")=0,"",_xlfn.IFNA(INDEX(Source_Lookup[Latitude],MATCH(Table4[[#This Row],[Facility_Name]],Source_Lookup[Facility],0)),""))</f>
        <v/>
      </c>
      <c r="L121" s="63" t="str">
        <f>IF(_xlfn.IFNA(INDEX(Source_Lookup[Longitude],MATCH(Table4[[#This Row],[Facility_Name]],Source_Lookup[Facility],0)),"")=0,"",_xlfn.IFNA(INDEX(Source_Lookup[Longitude],MATCH(Table4[[#This Row],[Facility_Name]],Source_Lookup[Facility],0)),""))</f>
        <v/>
      </c>
      <c r="M121" s="5"/>
      <c r="N121" s="5"/>
      <c r="O121" s="25"/>
      <c r="P121" s="5"/>
      <c r="Q121" s="65"/>
      <c r="R121" s="8"/>
      <c r="S121" s="64"/>
      <c r="T121" s="6"/>
      <c r="U121" s="47"/>
      <c r="V121" s="8"/>
      <c r="W121" s="47"/>
      <c r="X121" s="47"/>
      <c r="Y121" s="47"/>
      <c r="Z121" s="47"/>
      <c r="AA121" s="46"/>
      <c r="AB121" s="64"/>
      <c r="AC121" s="48"/>
      <c r="AD121" s="46"/>
      <c r="AE121" s="5"/>
      <c r="AF121" s="47"/>
      <c r="AG121" s="50"/>
      <c r="AH121" s="52" t="str">
        <f t="shared" si="5"/>
        <v/>
      </c>
      <c r="AI121" s="39">
        <f>IF(A121="",0,IF(OR(COUNTBLANK(C121)+COUNTBLANK(I121:J121)+COUNTBLANK(M121:R121)+COUNTBLANK(T121)+COUNTBLANK(V121)+COUNTBLANK(Table4[[#This Row],[Deliveries_from_new_facilities]])),"1","0"))</f>
        <v>0</v>
      </c>
      <c r="AJ121" s="37">
        <f t="shared" si="4"/>
        <v>0</v>
      </c>
      <c r="AK121" s="38">
        <f>IF(A121="",0,IF(V121="no",0,IF(OR(COUNTBLANK(Table4[[#This Row],[Net_Nameplate_Capacity_MW]:[Additional_Capacity]])+COUNTBLANK(Table4[[#This Row],[Deliveries_from_existing_factilities]])),"1","0")))</f>
        <v>0</v>
      </c>
      <c r="AL121" s="37">
        <f>IF(OR(A121="",Table4[[#This Row],[GPE_Determination]]="No"),0,IF(AA121="NO",0,IF(OR(COUNTBLANK(Table4[[#This Row],[Implementation_Date]:[Description_of_Activities]])),"1","0")))</f>
        <v>0</v>
      </c>
    </row>
    <row r="122" spans="1:38" s="7" customFormat="1" ht="15.6" x14ac:dyDescent="0.3">
      <c r="A122" s="40"/>
      <c r="B122" s="44"/>
      <c r="C122" s="6"/>
      <c r="D122" s="49" t="str">
        <f>IF(Table4[[#This Row],[Facility_Name]]=0,"",IF(_xlfn.IFNA(INDEX(Source_Lookup[SourceID],MATCH(Table4[[#This Row],[Facility_Name]],Source_Lookup[Facility],0)),"")=0,"",_xlfn.IFNA(INDEX(Source_Lookup[SourceID],MATCH(Table4[[#This Row],[Facility_Name]],Source_Lookup[Facility],0)),"Newly Specified")))</f>
        <v/>
      </c>
      <c r="E122" s="63" t="str">
        <f>IF(_xlfn.IFNA(INDEX(Source_Lookup[EPA_Acid_Rain_Program],MATCH(Table4[[#This Row],[Facility_Name]],Source_Lookup[Facility],0)),"")=0,"",_xlfn.IFNA(INDEX(Source_Lookup[EPA_Acid_Rain_Program],MATCH(Table4[[#This Row],[Facility_Name]],Source_Lookup[Facility],0)),""))</f>
        <v/>
      </c>
      <c r="F122" s="44" t="str">
        <f>IF(_xlfn.IFNA(INDEX(Source_Lookup[EPA_40CFR_Part98],MATCH(Table4[[#This Row],[Facility_Name]],Source_Lookup[Facility],0)),"")=0,"",_xlfn.IFNA(INDEX(Source_Lookup[EPA_40CFR_Part98],MATCH(Table4[[#This Row],[Facility_Name]],Source_Lookup[Facility],0)),""))</f>
        <v/>
      </c>
      <c r="G122" s="44" t="str">
        <f>IF(_xlfn.IFNA(INDEX(Source_Lookup[EIA_ID],MATCH(Table4[[#This Row],[Facility_Name]],Source_Lookup[Facility],0)),"")=0,"",_xlfn.IFNA(INDEX(Source_Lookup[EIA_ID],MATCH(Table4[[#This Row],[Facility_Name]],Source_Lookup[Facility],0)),""))</f>
        <v/>
      </c>
      <c r="H122" s="44"/>
      <c r="I122" s="5" t="str">
        <f>IF(_xlfn.IFNA(INDEX(Source_Lookup[Address],MATCH(Table4[[#This Row],[Facility_Name]],Source_Lookup[Facility],0)),"")=0,"",_xlfn.IFNA(INDEX(Source_Lookup[Address],MATCH(Table4[[#This Row],[Facility_Name]],Source_Lookup[Facility],0)),""))</f>
        <v/>
      </c>
      <c r="J122" s="5" t="str">
        <f>IF(_xlfn.IFNA(INDEX(Source_Lookup[Jurisdiction],MATCH(Table4[[#This Row],[Facility_Name]],Source_Lookup[Facility],0)),"")=0,"",_xlfn.IFNA(INDEX(Source_Lookup[Jurisdiction],MATCH(Table4[[#This Row],[Facility_Name]],Source_Lookup[Facility],0)),""))</f>
        <v/>
      </c>
      <c r="K122" s="63" t="str">
        <f>IF(_xlfn.IFNA(INDEX(Source_Lookup[Latitude],MATCH(Table4[[#This Row],[Facility_Name]],Source_Lookup[Facility],0)),"")=0,"",_xlfn.IFNA(INDEX(Source_Lookup[Latitude],MATCH(Table4[[#This Row],[Facility_Name]],Source_Lookup[Facility],0)),""))</f>
        <v/>
      </c>
      <c r="L122" s="63" t="str">
        <f>IF(_xlfn.IFNA(INDEX(Source_Lookup[Longitude],MATCH(Table4[[#This Row],[Facility_Name]],Source_Lookup[Facility],0)),"")=0,"",_xlfn.IFNA(INDEX(Source_Lookup[Longitude],MATCH(Table4[[#This Row],[Facility_Name]],Source_Lookup[Facility],0)),""))</f>
        <v/>
      </c>
      <c r="M122" s="5"/>
      <c r="N122" s="5"/>
      <c r="O122" s="25"/>
      <c r="P122" s="5"/>
      <c r="Q122" s="65"/>
      <c r="R122" s="8"/>
      <c r="S122" s="64"/>
      <c r="T122" s="6"/>
      <c r="U122" s="47"/>
      <c r="V122" s="8"/>
      <c r="W122" s="47"/>
      <c r="X122" s="47"/>
      <c r="Y122" s="47"/>
      <c r="Z122" s="47"/>
      <c r="AA122" s="46"/>
      <c r="AB122" s="64"/>
      <c r="AC122" s="48"/>
      <c r="AD122" s="46"/>
      <c r="AE122" s="5"/>
      <c r="AF122" s="47"/>
      <c r="AG122" s="50"/>
      <c r="AH122" s="52" t="str">
        <f t="shared" si="5"/>
        <v/>
      </c>
      <c r="AI122" s="39">
        <f>IF(A122="",0,IF(OR(COUNTBLANK(C122)+COUNTBLANK(I122:J122)+COUNTBLANK(M122:R122)+COUNTBLANK(T122)+COUNTBLANK(V122)+COUNTBLANK(Table4[[#This Row],[Deliveries_from_new_facilities]])),"1","0"))</f>
        <v>0</v>
      </c>
      <c r="AJ122" s="37">
        <f t="shared" si="4"/>
        <v>0</v>
      </c>
      <c r="AK122" s="38">
        <f>IF(A122="",0,IF(V122="no",0,IF(OR(COUNTBLANK(Table4[[#This Row],[Net_Nameplate_Capacity_MW]:[Additional_Capacity]])+COUNTBLANK(Table4[[#This Row],[Deliveries_from_existing_factilities]])),"1","0")))</f>
        <v>0</v>
      </c>
      <c r="AL122" s="37">
        <f>IF(OR(A122="",Table4[[#This Row],[GPE_Determination]]="No"),0,IF(AA122="NO",0,IF(OR(COUNTBLANK(Table4[[#This Row],[Implementation_Date]:[Description_of_Activities]])),"1","0")))</f>
        <v>0</v>
      </c>
    </row>
    <row r="123" spans="1:38" s="7" customFormat="1" ht="15.6" x14ac:dyDescent="0.3">
      <c r="A123" s="40"/>
      <c r="B123" s="44"/>
      <c r="C123" s="6"/>
      <c r="D123" s="49" t="str">
        <f>IF(Table4[[#This Row],[Facility_Name]]=0,"",IF(_xlfn.IFNA(INDEX(Source_Lookup[SourceID],MATCH(Table4[[#This Row],[Facility_Name]],Source_Lookup[Facility],0)),"")=0,"",_xlfn.IFNA(INDEX(Source_Lookup[SourceID],MATCH(Table4[[#This Row],[Facility_Name]],Source_Lookup[Facility],0)),"Newly Specified")))</f>
        <v/>
      </c>
      <c r="E123" s="63" t="str">
        <f>IF(_xlfn.IFNA(INDEX(Source_Lookup[EPA_Acid_Rain_Program],MATCH(Table4[[#This Row],[Facility_Name]],Source_Lookup[Facility],0)),"")=0,"",_xlfn.IFNA(INDEX(Source_Lookup[EPA_Acid_Rain_Program],MATCH(Table4[[#This Row],[Facility_Name]],Source_Lookup[Facility],0)),""))</f>
        <v/>
      </c>
      <c r="F123" s="44" t="str">
        <f>IF(_xlfn.IFNA(INDEX(Source_Lookup[EPA_40CFR_Part98],MATCH(Table4[[#This Row],[Facility_Name]],Source_Lookup[Facility],0)),"")=0,"",_xlfn.IFNA(INDEX(Source_Lookup[EPA_40CFR_Part98],MATCH(Table4[[#This Row],[Facility_Name]],Source_Lookup[Facility],0)),""))</f>
        <v/>
      </c>
      <c r="G123" s="44" t="str">
        <f>IF(_xlfn.IFNA(INDEX(Source_Lookup[EIA_ID],MATCH(Table4[[#This Row],[Facility_Name]],Source_Lookup[Facility],0)),"")=0,"",_xlfn.IFNA(INDEX(Source_Lookup[EIA_ID],MATCH(Table4[[#This Row],[Facility_Name]],Source_Lookup[Facility],0)),""))</f>
        <v/>
      </c>
      <c r="H123" s="44"/>
      <c r="I123" s="5" t="str">
        <f>IF(_xlfn.IFNA(INDEX(Source_Lookup[Address],MATCH(Table4[[#This Row],[Facility_Name]],Source_Lookup[Facility],0)),"")=0,"",_xlfn.IFNA(INDEX(Source_Lookup[Address],MATCH(Table4[[#This Row],[Facility_Name]],Source_Lookup[Facility],0)),""))</f>
        <v/>
      </c>
      <c r="J123" s="5" t="str">
        <f>IF(_xlfn.IFNA(INDEX(Source_Lookup[Jurisdiction],MATCH(Table4[[#This Row],[Facility_Name]],Source_Lookup[Facility],0)),"")=0,"",_xlfn.IFNA(INDEX(Source_Lookup[Jurisdiction],MATCH(Table4[[#This Row],[Facility_Name]],Source_Lookup[Facility],0)),""))</f>
        <v/>
      </c>
      <c r="K123" s="63" t="str">
        <f>IF(_xlfn.IFNA(INDEX(Source_Lookup[Latitude],MATCH(Table4[[#This Row],[Facility_Name]],Source_Lookup[Facility],0)),"")=0,"",_xlfn.IFNA(INDEX(Source_Lookup[Latitude],MATCH(Table4[[#This Row],[Facility_Name]],Source_Lookup[Facility],0)),""))</f>
        <v/>
      </c>
      <c r="L123" s="63" t="str">
        <f>IF(_xlfn.IFNA(INDEX(Source_Lookup[Longitude],MATCH(Table4[[#This Row],[Facility_Name]],Source_Lookup[Facility],0)),"")=0,"",_xlfn.IFNA(INDEX(Source_Lookup[Longitude],MATCH(Table4[[#This Row],[Facility_Name]],Source_Lookup[Facility],0)),""))</f>
        <v/>
      </c>
      <c r="M123" s="5"/>
      <c r="N123" s="5"/>
      <c r="O123" s="25"/>
      <c r="P123" s="5"/>
      <c r="Q123" s="65"/>
      <c r="R123" s="8"/>
      <c r="S123" s="64"/>
      <c r="T123" s="6"/>
      <c r="U123" s="47"/>
      <c r="V123" s="8"/>
      <c r="W123" s="47"/>
      <c r="X123" s="47"/>
      <c r="Y123" s="47"/>
      <c r="Z123" s="47"/>
      <c r="AA123" s="46"/>
      <c r="AB123" s="64"/>
      <c r="AC123" s="48"/>
      <c r="AD123" s="46"/>
      <c r="AE123" s="5"/>
      <c r="AF123" s="47"/>
      <c r="AG123" s="50"/>
      <c r="AH123" s="52" t="str">
        <f t="shared" si="5"/>
        <v/>
      </c>
      <c r="AI123" s="39">
        <f>IF(A123="",0,IF(OR(COUNTBLANK(C123)+COUNTBLANK(I123:J123)+COUNTBLANK(M123:R123)+COUNTBLANK(T123)+COUNTBLANK(V123)+COUNTBLANK(Table4[[#This Row],[Deliveries_from_new_facilities]])),"1","0"))</f>
        <v>0</v>
      </c>
      <c r="AJ123" s="37">
        <f t="shared" si="4"/>
        <v>0</v>
      </c>
      <c r="AK123" s="38">
        <f>IF(A123="",0,IF(V123="no",0,IF(OR(COUNTBLANK(Table4[[#This Row],[Net_Nameplate_Capacity_MW]:[Additional_Capacity]])+COUNTBLANK(Table4[[#This Row],[Deliveries_from_existing_factilities]])),"1","0")))</f>
        <v>0</v>
      </c>
      <c r="AL123" s="37">
        <f>IF(OR(A123="",Table4[[#This Row],[GPE_Determination]]="No"),0,IF(AA123="NO",0,IF(OR(COUNTBLANK(Table4[[#This Row],[Implementation_Date]:[Description_of_Activities]])),"1","0")))</f>
        <v>0</v>
      </c>
    </row>
    <row r="124" spans="1:38" s="7" customFormat="1" ht="15.6" x14ac:dyDescent="0.3">
      <c r="A124" s="40"/>
      <c r="B124" s="44"/>
      <c r="C124" s="6"/>
      <c r="D124" s="49" t="str">
        <f>IF(Table4[[#This Row],[Facility_Name]]=0,"",IF(_xlfn.IFNA(INDEX(Source_Lookup[SourceID],MATCH(Table4[[#This Row],[Facility_Name]],Source_Lookup[Facility],0)),"")=0,"",_xlfn.IFNA(INDEX(Source_Lookup[SourceID],MATCH(Table4[[#This Row],[Facility_Name]],Source_Lookup[Facility],0)),"Newly Specified")))</f>
        <v/>
      </c>
      <c r="E124" s="63" t="str">
        <f>IF(_xlfn.IFNA(INDEX(Source_Lookup[EPA_Acid_Rain_Program],MATCH(Table4[[#This Row],[Facility_Name]],Source_Lookup[Facility],0)),"")=0,"",_xlfn.IFNA(INDEX(Source_Lookup[EPA_Acid_Rain_Program],MATCH(Table4[[#This Row],[Facility_Name]],Source_Lookup[Facility],0)),""))</f>
        <v/>
      </c>
      <c r="F124" s="44" t="str">
        <f>IF(_xlfn.IFNA(INDEX(Source_Lookup[EPA_40CFR_Part98],MATCH(Table4[[#This Row],[Facility_Name]],Source_Lookup[Facility],0)),"")=0,"",_xlfn.IFNA(INDEX(Source_Lookup[EPA_40CFR_Part98],MATCH(Table4[[#This Row],[Facility_Name]],Source_Lookup[Facility],0)),""))</f>
        <v/>
      </c>
      <c r="G124" s="44" t="str">
        <f>IF(_xlfn.IFNA(INDEX(Source_Lookup[EIA_ID],MATCH(Table4[[#This Row],[Facility_Name]],Source_Lookup[Facility],0)),"")=0,"",_xlfn.IFNA(INDEX(Source_Lookup[EIA_ID],MATCH(Table4[[#This Row],[Facility_Name]],Source_Lookup[Facility],0)),""))</f>
        <v/>
      </c>
      <c r="H124" s="44"/>
      <c r="I124" s="5" t="str">
        <f>IF(_xlfn.IFNA(INDEX(Source_Lookup[Address],MATCH(Table4[[#This Row],[Facility_Name]],Source_Lookup[Facility],0)),"")=0,"",_xlfn.IFNA(INDEX(Source_Lookup[Address],MATCH(Table4[[#This Row],[Facility_Name]],Source_Lookup[Facility],0)),""))</f>
        <v/>
      </c>
      <c r="J124" s="5" t="str">
        <f>IF(_xlfn.IFNA(INDEX(Source_Lookup[Jurisdiction],MATCH(Table4[[#This Row],[Facility_Name]],Source_Lookup[Facility],0)),"")=0,"",_xlfn.IFNA(INDEX(Source_Lookup[Jurisdiction],MATCH(Table4[[#This Row],[Facility_Name]],Source_Lookup[Facility],0)),""))</f>
        <v/>
      </c>
      <c r="K124" s="63" t="str">
        <f>IF(_xlfn.IFNA(INDEX(Source_Lookup[Latitude],MATCH(Table4[[#This Row],[Facility_Name]],Source_Lookup[Facility],0)),"")=0,"",_xlfn.IFNA(INDEX(Source_Lookup[Latitude],MATCH(Table4[[#This Row],[Facility_Name]],Source_Lookup[Facility],0)),""))</f>
        <v/>
      </c>
      <c r="L124" s="63" t="str">
        <f>IF(_xlfn.IFNA(INDEX(Source_Lookup[Longitude],MATCH(Table4[[#This Row],[Facility_Name]],Source_Lookup[Facility],0)),"")=0,"",_xlfn.IFNA(INDEX(Source_Lookup[Longitude],MATCH(Table4[[#This Row],[Facility_Name]],Source_Lookup[Facility],0)),""))</f>
        <v/>
      </c>
      <c r="M124" s="5"/>
      <c r="N124" s="5"/>
      <c r="O124" s="25"/>
      <c r="P124" s="5"/>
      <c r="Q124" s="65"/>
      <c r="R124" s="8"/>
      <c r="S124" s="64"/>
      <c r="T124" s="6"/>
      <c r="U124" s="47"/>
      <c r="V124" s="8"/>
      <c r="W124" s="47"/>
      <c r="X124" s="47"/>
      <c r="Y124" s="47"/>
      <c r="Z124" s="47"/>
      <c r="AA124" s="46"/>
      <c r="AB124" s="64"/>
      <c r="AC124" s="48"/>
      <c r="AD124" s="46"/>
      <c r="AE124" s="5"/>
      <c r="AF124" s="47"/>
      <c r="AG124" s="50"/>
      <c r="AH124" s="52" t="str">
        <f t="shared" si="5"/>
        <v/>
      </c>
      <c r="AI124" s="39">
        <f>IF(A124="",0,IF(OR(COUNTBLANK(C124)+COUNTBLANK(I124:J124)+COUNTBLANK(M124:R124)+COUNTBLANK(T124)+COUNTBLANK(V124)+COUNTBLANK(Table4[[#This Row],[Deliveries_from_new_facilities]])),"1","0"))</f>
        <v>0</v>
      </c>
      <c r="AJ124" s="37">
        <f t="shared" si="4"/>
        <v>0</v>
      </c>
      <c r="AK124" s="38">
        <f>IF(A124="",0,IF(V124="no",0,IF(OR(COUNTBLANK(Table4[[#This Row],[Net_Nameplate_Capacity_MW]:[Additional_Capacity]])+COUNTBLANK(Table4[[#This Row],[Deliveries_from_existing_factilities]])),"1","0")))</f>
        <v>0</v>
      </c>
      <c r="AL124" s="37">
        <f>IF(OR(A124="",Table4[[#This Row],[GPE_Determination]]="No"),0,IF(AA124="NO",0,IF(OR(COUNTBLANK(Table4[[#This Row],[Implementation_Date]:[Description_of_Activities]])),"1","0")))</f>
        <v>0</v>
      </c>
    </row>
    <row r="125" spans="1:38" s="7" customFormat="1" ht="15.6" x14ac:dyDescent="0.3">
      <c r="A125" s="40"/>
      <c r="B125" s="44"/>
      <c r="C125" s="6"/>
      <c r="D125" s="49" t="str">
        <f>IF(Table4[[#This Row],[Facility_Name]]=0,"",IF(_xlfn.IFNA(INDEX(Source_Lookup[SourceID],MATCH(Table4[[#This Row],[Facility_Name]],Source_Lookup[Facility],0)),"")=0,"",_xlfn.IFNA(INDEX(Source_Lookup[SourceID],MATCH(Table4[[#This Row],[Facility_Name]],Source_Lookup[Facility],0)),"Newly Specified")))</f>
        <v/>
      </c>
      <c r="E125" s="63" t="str">
        <f>IF(_xlfn.IFNA(INDEX(Source_Lookup[EPA_Acid_Rain_Program],MATCH(Table4[[#This Row],[Facility_Name]],Source_Lookup[Facility],0)),"")=0,"",_xlfn.IFNA(INDEX(Source_Lookup[EPA_Acid_Rain_Program],MATCH(Table4[[#This Row],[Facility_Name]],Source_Lookup[Facility],0)),""))</f>
        <v/>
      </c>
      <c r="F125" s="44" t="str">
        <f>IF(_xlfn.IFNA(INDEX(Source_Lookup[EPA_40CFR_Part98],MATCH(Table4[[#This Row],[Facility_Name]],Source_Lookup[Facility],0)),"")=0,"",_xlfn.IFNA(INDEX(Source_Lookup[EPA_40CFR_Part98],MATCH(Table4[[#This Row],[Facility_Name]],Source_Lookup[Facility],0)),""))</f>
        <v/>
      </c>
      <c r="G125" s="44" t="str">
        <f>IF(_xlfn.IFNA(INDEX(Source_Lookup[EIA_ID],MATCH(Table4[[#This Row],[Facility_Name]],Source_Lookup[Facility],0)),"")=0,"",_xlfn.IFNA(INDEX(Source_Lookup[EIA_ID],MATCH(Table4[[#This Row],[Facility_Name]],Source_Lookup[Facility],0)),""))</f>
        <v/>
      </c>
      <c r="H125" s="44"/>
      <c r="I125" s="5" t="str">
        <f>IF(_xlfn.IFNA(INDEX(Source_Lookup[Address],MATCH(Table4[[#This Row],[Facility_Name]],Source_Lookup[Facility],0)),"")=0,"",_xlfn.IFNA(INDEX(Source_Lookup[Address],MATCH(Table4[[#This Row],[Facility_Name]],Source_Lookup[Facility],0)),""))</f>
        <v/>
      </c>
      <c r="J125" s="5" t="str">
        <f>IF(_xlfn.IFNA(INDEX(Source_Lookup[Jurisdiction],MATCH(Table4[[#This Row],[Facility_Name]],Source_Lookup[Facility],0)),"")=0,"",_xlfn.IFNA(INDEX(Source_Lookup[Jurisdiction],MATCH(Table4[[#This Row],[Facility_Name]],Source_Lookup[Facility],0)),""))</f>
        <v/>
      </c>
      <c r="K125" s="63" t="str">
        <f>IF(_xlfn.IFNA(INDEX(Source_Lookup[Latitude],MATCH(Table4[[#This Row],[Facility_Name]],Source_Lookup[Facility],0)),"")=0,"",_xlfn.IFNA(INDEX(Source_Lookup[Latitude],MATCH(Table4[[#This Row],[Facility_Name]],Source_Lookup[Facility],0)),""))</f>
        <v/>
      </c>
      <c r="L125" s="63" t="str">
        <f>IF(_xlfn.IFNA(INDEX(Source_Lookup[Longitude],MATCH(Table4[[#This Row],[Facility_Name]],Source_Lookup[Facility],0)),"")=0,"",_xlfn.IFNA(INDEX(Source_Lookup[Longitude],MATCH(Table4[[#This Row],[Facility_Name]],Source_Lookup[Facility],0)),""))</f>
        <v/>
      </c>
      <c r="M125" s="5"/>
      <c r="N125" s="5"/>
      <c r="O125" s="25"/>
      <c r="P125" s="5"/>
      <c r="Q125" s="65"/>
      <c r="R125" s="8"/>
      <c r="S125" s="64"/>
      <c r="T125" s="6"/>
      <c r="U125" s="47"/>
      <c r="V125" s="8"/>
      <c r="W125" s="47"/>
      <c r="X125" s="47"/>
      <c r="Y125" s="47"/>
      <c r="Z125" s="47"/>
      <c r="AA125" s="46"/>
      <c r="AB125" s="64"/>
      <c r="AC125" s="48"/>
      <c r="AD125" s="46"/>
      <c r="AE125" s="5"/>
      <c r="AF125" s="47"/>
      <c r="AG125" s="50"/>
      <c r="AH125" s="52" t="str">
        <f t="shared" si="5"/>
        <v/>
      </c>
      <c r="AI125" s="39">
        <f>IF(A125="",0,IF(OR(COUNTBLANK(C125)+COUNTBLANK(I125:J125)+COUNTBLANK(M125:R125)+COUNTBLANK(T125)+COUNTBLANK(V125)+COUNTBLANK(Table4[[#This Row],[Deliveries_from_new_facilities]])),"1","0"))</f>
        <v>0</v>
      </c>
      <c r="AJ125" s="37">
        <f t="shared" si="4"/>
        <v>0</v>
      </c>
      <c r="AK125" s="38">
        <f>IF(A125="",0,IF(V125="no",0,IF(OR(COUNTBLANK(Table4[[#This Row],[Net_Nameplate_Capacity_MW]:[Additional_Capacity]])+COUNTBLANK(Table4[[#This Row],[Deliveries_from_existing_factilities]])),"1","0")))</f>
        <v>0</v>
      </c>
      <c r="AL125" s="37">
        <f>IF(OR(A125="",Table4[[#This Row],[GPE_Determination]]="No"),0,IF(AA125="NO",0,IF(OR(COUNTBLANK(Table4[[#This Row],[Implementation_Date]:[Description_of_Activities]])),"1","0")))</f>
        <v>0</v>
      </c>
    </row>
    <row r="126" spans="1:38" s="7" customFormat="1" ht="15.6" x14ac:dyDescent="0.3">
      <c r="A126" s="40"/>
      <c r="B126" s="44"/>
      <c r="C126" s="6"/>
      <c r="D126" s="49" t="str">
        <f>IF(Table4[[#This Row],[Facility_Name]]=0,"",IF(_xlfn.IFNA(INDEX(Source_Lookup[SourceID],MATCH(Table4[[#This Row],[Facility_Name]],Source_Lookup[Facility],0)),"")=0,"",_xlfn.IFNA(INDEX(Source_Lookup[SourceID],MATCH(Table4[[#This Row],[Facility_Name]],Source_Lookup[Facility],0)),"Newly Specified")))</f>
        <v/>
      </c>
      <c r="E126" s="63" t="str">
        <f>IF(_xlfn.IFNA(INDEX(Source_Lookup[EPA_Acid_Rain_Program],MATCH(Table4[[#This Row],[Facility_Name]],Source_Lookup[Facility],0)),"")=0,"",_xlfn.IFNA(INDEX(Source_Lookup[EPA_Acid_Rain_Program],MATCH(Table4[[#This Row],[Facility_Name]],Source_Lookup[Facility],0)),""))</f>
        <v/>
      </c>
      <c r="F126" s="44" t="str">
        <f>IF(_xlfn.IFNA(INDEX(Source_Lookup[EPA_40CFR_Part98],MATCH(Table4[[#This Row],[Facility_Name]],Source_Lookup[Facility],0)),"")=0,"",_xlfn.IFNA(INDEX(Source_Lookup[EPA_40CFR_Part98],MATCH(Table4[[#This Row],[Facility_Name]],Source_Lookup[Facility],0)),""))</f>
        <v/>
      </c>
      <c r="G126" s="44" t="str">
        <f>IF(_xlfn.IFNA(INDEX(Source_Lookup[EIA_ID],MATCH(Table4[[#This Row],[Facility_Name]],Source_Lookup[Facility],0)),"")=0,"",_xlfn.IFNA(INDEX(Source_Lookup[EIA_ID],MATCH(Table4[[#This Row],[Facility_Name]],Source_Lookup[Facility],0)),""))</f>
        <v/>
      </c>
      <c r="H126" s="44"/>
      <c r="I126" s="5" t="str">
        <f>IF(_xlfn.IFNA(INDEX(Source_Lookup[Address],MATCH(Table4[[#This Row],[Facility_Name]],Source_Lookup[Facility],0)),"")=0,"",_xlfn.IFNA(INDEX(Source_Lookup[Address],MATCH(Table4[[#This Row],[Facility_Name]],Source_Lookup[Facility],0)),""))</f>
        <v/>
      </c>
      <c r="J126" s="5" t="str">
        <f>IF(_xlfn.IFNA(INDEX(Source_Lookup[Jurisdiction],MATCH(Table4[[#This Row],[Facility_Name]],Source_Lookup[Facility],0)),"")=0,"",_xlfn.IFNA(INDEX(Source_Lookup[Jurisdiction],MATCH(Table4[[#This Row],[Facility_Name]],Source_Lookup[Facility],0)),""))</f>
        <v/>
      </c>
      <c r="K126" s="63" t="str">
        <f>IF(_xlfn.IFNA(INDEX(Source_Lookup[Latitude],MATCH(Table4[[#This Row],[Facility_Name]],Source_Lookup[Facility],0)),"")=0,"",_xlfn.IFNA(INDEX(Source_Lookup[Latitude],MATCH(Table4[[#This Row],[Facility_Name]],Source_Lookup[Facility],0)),""))</f>
        <v/>
      </c>
      <c r="L126" s="63" t="str">
        <f>IF(_xlfn.IFNA(INDEX(Source_Lookup[Longitude],MATCH(Table4[[#This Row],[Facility_Name]],Source_Lookup[Facility],0)),"")=0,"",_xlfn.IFNA(INDEX(Source_Lookup[Longitude],MATCH(Table4[[#This Row],[Facility_Name]],Source_Lookup[Facility],0)),""))</f>
        <v/>
      </c>
      <c r="M126" s="5"/>
      <c r="N126" s="5"/>
      <c r="O126" s="25"/>
      <c r="P126" s="5"/>
      <c r="Q126" s="65"/>
      <c r="R126" s="8"/>
      <c r="S126" s="64"/>
      <c r="T126" s="6"/>
      <c r="U126" s="47"/>
      <c r="V126" s="8"/>
      <c r="W126" s="47"/>
      <c r="X126" s="47"/>
      <c r="Y126" s="47"/>
      <c r="Z126" s="47"/>
      <c r="AA126" s="46"/>
      <c r="AB126" s="64"/>
      <c r="AC126" s="48"/>
      <c r="AD126" s="46"/>
      <c r="AE126" s="5"/>
      <c r="AF126" s="47"/>
      <c r="AG126" s="50"/>
      <c r="AH126" s="52" t="str">
        <f t="shared" si="5"/>
        <v/>
      </c>
      <c r="AI126" s="39">
        <f>IF(A126="",0,IF(OR(COUNTBLANK(C126)+COUNTBLANK(I126:J126)+COUNTBLANK(M126:R126)+COUNTBLANK(T126)+COUNTBLANK(V126)+COUNTBLANK(Table4[[#This Row],[Deliveries_from_new_facilities]])),"1","0"))</f>
        <v>0</v>
      </c>
      <c r="AJ126" s="37">
        <f t="shared" si="4"/>
        <v>0</v>
      </c>
      <c r="AK126" s="38">
        <f>IF(A126="",0,IF(V126="no",0,IF(OR(COUNTBLANK(Table4[[#This Row],[Net_Nameplate_Capacity_MW]:[Additional_Capacity]])+COUNTBLANK(Table4[[#This Row],[Deliveries_from_existing_factilities]])),"1","0")))</f>
        <v>0</v>
      </c>
      <c r="AL126" s="37">
        <f>IF(OR(A126="",Table4[[#This Row],[GPE_Determination]]="No"),0,IF(AA126="NO",0,IF(OR(COUNTBLANK(Table4[[#This Row],[Implementation_Date]:[Description_of_Activities]])),"1","0")))</f>
        <v>0</v>
      </c>
    </row>
    <row r="127" spans="1:38" s="7" customFormat="1" ht="15.6" x14ac:dyDescent="0.3">
      <c r="A127" s="40"/>
      <c r="B127" s="44"/>
      <c r="C127" s="6"/>
      <c r="D127" s="49" t="str">
        <f>IF(Table4[[#This Row],[Facility_Name]]=0,"",IF(_xlfn.IFNA(INDEX(Source_Lookup[SourceID],MATCH(Table4[[#This Row],[Facility_Name]],Source_Lookup[Facility],0)),"")=0,"",_xlfn.IFNA(INDEX(Source_Lookup[SourceID],MATCH(Table4[[#This Row],[Facility_Name]],Source_Lookup[Facility],0)),"Newly Specified")))</f>
        <v/>
      </c>
      <c r="E127" s="63" t="str">
        <f>IF(_xlfn.IFNA(INDEX(Source_Lookup[EPA_Acid_Rain_Program],MATCH(Table4[[#This Row],[Facility_Name]],Source_Lookup[Facility],0)),"")=0,"",_xlfn.IFNA(INDEX(Source_Lookup[EPA_Acid_Rain_Program],MATCH(Table4[[#This Row],[Facility_Name]],Source_Lookup[Facility],0)),""))</f>
        <v/>
      </c>
      <c r="F127" s="44" t="str">
        <f>IF(_xlfn.IFNA(INDEX(Source_Lookup[EPA_40CFR_Part98],MATCH(Table4[[#This Row],[Facility_Name]],Source_Lookup[Facility],0)),"")=0,"",_xlfn.IFNA(INDEX(Source_Lookup[EPA_40CFR_Part98],MATCH(Table4[[#This Row],[Facility_Name]],Source_Lookup[Facility],0)),""))</f>
        <v/>
      </c>
      <c r="G127" s="44" t="str">
        <f>IF(_xlfn.IFNA(INDEX(Source_Lookup[EIA_ID],MATCH(Table4[[#This Row],[Facility_Name]],Source_Lookup[Facility],0)),"")=0,"",_xlfn.IFNA(INDEX(Source_Lookup[EIA_ID],MATCH(Table4[[#This Row],[Facility_Name]],Source_Lookup[Facility],0)),""))</f>
        <v/>
      </c>
      <c r="H127" s="44"/>
      <c r="I127" s="5" t="str">
        <f>IF(_xlfn.IFNA(INDEX(Source_Lookup[Address],MATCH(Table4[[#This Row],[Facility_Name]],Source_Lookup[Facility],0)),"")=0,"",_xlfn.IFNA(INDEX(Source_Lookup[Address],MATCH(Table4[[#This Row],[Facility_Name]],Source_Lookup[Facility],0)),""))</f>
        <v/>
      </c>
      <c r="J127" s="5" t="str">
        <f>IF(_xlfn.IFNA(INDEX(Source_Lookup[Jurisdiction],MATCH(Table4[[#This Row],[Facility_Name]],Source_Lookup[Facility],0)),"")=0,"",_xlfn.IFNA(INDEX(Source_Lookup[Jurisdiction],MATCH(Table4[[#This Row],[Facility_Name]],Source_Lookup[Facility],0)),""))</f>
        <v/>
      </c>
      <c r="K127" s="63" t="str">
        <f>IF(_xlfn.IFNA(INDEX(Source_Lookup[Latitude],MATCH(Table4[[#This Row],[Facility_Name]],Source_Lookup[Facility],0)),"")=0,"",_xlfn.IFNA(INDEX(Source_Lookup[Latitude],MATCH(Table4[[#This Row],[Facility_Name]],Source_Lookup[Facility],0)),""))</f>
        <v/>
      </c>
      <c r="L127" s="63" t="str">
        <f>IF(_xlfn.IFNA(INDEX(Source_Lookup[Longitude],MATCH(Table4[[#This Row],[Facility_Name]],Source_Lookup[Facility],0)),"")=0,"",_xlfn.IFNA(INDEX(Source_Lookup[Longitude],MATCH(Table4[[#This Row],[Facility_Name]],Source_Lookup[Facility],0)),""))</f>
        <v/>
      </c>
      <c r="M127" s="5"/>
      <c r="N127" s="5"/>
      <c r="O127" s="25"/>
      <c r="P127" s="5"/>
      <c r="Q127" s="65"/>
      <c r="R127" s="8"/>
      <c r="S127" s="64"/>
      <c r="T127" s="6"/>
      <c r="U127" s="47"/>
      <c r="V127" s="8"/>
      <c r="W127" s="47"/>
      <c r="X127" s="47"/>
      <c r="Y127" s="47"/>
      <c r="Z127" s="47"/>
      <c r="AA127" s="46"/>
      <c r="AB127" s="64"/>
      <c r="AC127" s="48"/>
      <c r="AD127" s="46"/>
      <c r="AE127" s="5"/>
      <c r="AF127" s="47"/>
      <c r="AG127" s="50"/>
      <c r="AH127" s="52" t="str">
        <f t="shared" si="5"/>
        <v/>
      </c>
      <c r="AI127" s="39">
        <f>IF(A127="",0,IF(OR(COUNTBLANK(C127)+COUNTBLANK(I127:J127)+COUNTBLANK(M127:R127)+COUNTBLANK(T127)+COUNTBLANK(V127)+COUNTBLANK(Table4[[#This Row],[Deliveries_from_new_facilities]])),"1","0"))</f>
        <v>0</v>
      </c>
      <c r="AJ127" s="37">
        <f t="shared" si="4"/>
        <v>0</v>
      </c>
      <c r="AK127" s="38">
        <f>IF(A127="",0,IF(V127="no",0,IF(OR(COUNTBLANK(Table4[[#This Row],[Net_Nameplate_Capacity_MW]:[Additional_Capacity]])+COUNTBLANK(Table4[[#This Row],[Deliveries_from_existing_factilities]])),"1","0")))</f>
        <v>0</v>
      </c>
      <c r="AL127" s="37">
        <f>IF(OR(A127="",Table4[[#This Row],[GPE_Determination]]="No"),0,IF(AA127="NO",0,IF(OR(COUNTBLANK(Table4[[#This Row],[Implementation_Date]:[Description_of_Activities]])),"1","0")))</f>
        <v>0</v>
      </c>
    </row>
    <row r="128" spans="1:38" s="7" customFormat="1" ht="15.6" x14ac:dyDescent="0.3">
      <c r="A128" s="40"/>
      <c r="B128" s="44"/>
      <c r="C128" s="6"/>
      <c r="D128" s="49" t="str">
        <f>IF(Table4[[#This Row],[Facility_Name]]=0,"",IF(_xlfn.IFNA(INDEX(Source_Lookup[SourceID],MATCH(Table4[[#This Row],[Facility_Name]],Source_Lookup[Facility],0)),"")=0,"",_xlfn.IFNA(INDEX(Source_Lookup[SourceID],MATCH(Table4[[#This Row],[Facility_Name]],Source_Lookup[Facility],0)),"Newly Specified")))</f>
        <v/>
      </c>
      <c r="E128" s="63" t="str">
        <f>IF(_xlfn.IFNA(INDEX(Source_Lookup[EPA_Acid_Rain_Program],MATCH(Table4[[#This Row],[Facility_Name]],Source_Lookup[Facility],0)),"")=0,"",_xlfn.IFNA(INDEX(Source_Lookup[EPA_Acid_Rain_Program],MATCH(Table4[[#This Row],[Facility_Name]],Source_Lookup[Facility],0)),""))</f>
        <v/>
      </c>
      <c r="F128" s="44" t="str">
        <f>IF(_xlfn.IFNA(INDEX(Source_Lookup[EPA_40CFR_Part98],MATCH(Table4[[#This Row],[Facility_Name]],Source_Lookup[Facility],0)),"")=0,"",_xlfn.IFNA(INDEX(Source_Lookup[EPA_40CFR_Part98],MATCH(Table4[[#This Row],[Facility_Name]],Source_Lookup[Facility],0)),""))</f>
        <v/>
      </c>
      <c r="G128" s="44" t="str">
        <f>IF(_xlfn.IFNA(INDEX(Source_Lookup[EIA_ID],MATCH(Table4[[#This Row],[Facility_Name]],Source_Lookup[Facility],0)),"")=0,"",_xlfn.IFNA(INDEX(Source_Lookup[EIA_ID],MATCH(Table4[[#This Row],[Facility_Name]],Source_Lookup[Facility],0)),""))</f>
        <v/>
      </c>
      <c r="H128" s="44"/>
      <c r="I128" s="5" t="str">
        <f>IF(_xlfn.IFNA(INDEX(Source_Lookup[Address],MATCH(Table4[[#This Row],[Facility_Name]],Source_Lookup[Facility],0)),"")=0,"",_xlfn.IFNA(INDEX(Source_Lookup[Address],MATCH(Table4[[#This Row],[Facility_Name]],Source_Lookup[Facility],0)),""))</f>
        <v/>
      </c>
      <c r="J128" s="5" t="str">
        <f>IF(_xlfn.IFNA(INDEX(Source_Lookup[Jurisdiction],MATCH(Table4[[#This Row],[Facility_Name]],Source_Lookup[Facility],0)),"")=0,"",_xlfn.IFNA(INDEX(Source_Lookup[Jurisdiction],MATCH(Table4[[#This Row],[Facility_Name]],Source_Lookup[Facility],0)),""))</f>
        <v/>
      </c>
      <c r="K128" s="63" t="str">
        <f>IF(_xlfn.IFNA(INDEX(Source_Lookup[Latitude],MATCH(Table4[[#This Row],[Facility_Name]],Source_Lookup[Facility],0)),"")=0,"",_xlfn.IFNA(INDEX(Source_Lookup[Latitude],MATCH(Table4[[#This Row],[Facility_Name]],Source_Lookup[Facility],0)),""))</f>
        <v/>
      </c>
      <c r="L128" s="63" t="str">
        <f>IF(_xlfn.IFNA(INDEX(Source_Lookup[Longitude],MATCH(Table4[[#This Row],[Facility_Name]],Source_Lookup[Facility],0)),"")=0,"",_xlfn.IFNA(INDEX(Source_Lookup[Longitude],MATCH(Table4[[#This Row],[Facility_Name]],Source_Lookup[Facility],0)),""))</f>
        <v/>
      </c>
      <c r="M128" s="5"/>
      <c r="N128" s="5"/>
      <c r="O128" s="25"/>
      <c r="P128" s="5"/>
      <c r="Q128" s="65"/>
      <c r="R128" s="8"/>
      <c r="S128" s="64"/>
      <c r="T128" s="6"/>
      <c r="U128" s="47"/>
      <c r="V128" s="8"/>
      <c r="W128" s="47"/>
      <c r="X128" s="47"/>
      <c r="Y128" s="47"/>
      <c r="Z128" s="47"/>
      <c r="AA128" s="46"/>
      <c r="AB128" s="64"/>
      <c r="AC128" s="48"/>
      <c r="AD128" s="46"/>
      <c r="AE128" s="5"/>
      <c r="AF128" s="47"/>
      <c r="AG128" s="50"/>
      <c r="AH128" s="52" t="str">
        <f t="shared" si="5"/>
        <v/>
      </c>
      <c r="AI128" s="39">
        <f>IF(A128="",0,IF(OR(COUNTBLANK(C128)+COUNTBLANK(I128:J128)+COUNTBLANK(M128:R128)+COUNTBLANK(T128)+COUNTBLANK(V128)+COUNTBLANK(Table4[[#This Row],[Deliveries_from_new_facilities]])),"1","0"))</f>
        <v>0</v>
      </c>
      <c r="AJ128" s="37">
        <f t="shared" si="4"/>
        <v>0</v>
      </c>
      <c r="AK128" s="38">
        <f>IF(A128="",0,IF(V128="no",0,IF(OR(COUNTBLANK(Table4[[#This Row],[Net_Nameplate_Capacity_MW]:[Additional_Capacity]])+COUNTBLANK(Table4[[#This Row],[Deliveries_from_existing_factilities]])),"1","0")))</f>
        <v>0</v>
      </c>
      <c r="AL128" s="37">
        <f>IF(OR(A128="",Table4[[#This Row],[GPE_Determination]]="No"),0,IF(AA128="NO",0,IF(OR(COUNTBLANK(Table4[[#This Row],[Implementation_Date]:[Description_of_Activities]])),"1","0")))</f>
        <v>0</v>
      </c>
    </row>
    <row r="129" spans="1:38" s="7" customFormat="1" ht="15.6" x14ac:dyDescent="0.3">
      <c r="A129" s="40"/>
      <c r="B129" s="44"/>
      <c r="C129" s="6"/>
      <c r="D129" s="49" t="str">
        <f>IF(Table4[[#This Row],[Facility_Name]]=0,"",IF(_xlfn.IFNA(INDEX(Source_Lookup[SourceID],MATCH(Table4[[#This Row],[Facility_Name]],Source_Lookup[Facility],0)),"")=0,"",_xlfn.IFNA(INDEX(Source_Lookup[SourceID],MATCH(Table4[[#This Row],[Facility_Name]],Source_Lookup[Facility],0)),"Newly Specified")))</f>
        <v/>
      </c>
      <c r="E129" s="63" t="str">
        <f>IF(_xlfn.IFNA(INDEX(Source_Lookup[EPA_Acid_Rain_Program],MATCH(Table4[[#This Row],[Facility_Name]],Source_Lookup[Facility],0)),"")=0,"",_xlfn.IFNA(INDEX(Source_Lookup[EPA_Acid_Rain_Program],MATCH(Table4[[#This Row],[Facility_Name]],Source_Lookup[Facility],0)),""))</f>
        <v/>
      </c>
      <c r="F129" s="44" t="str">
        <f>IF(_xlfn.IFNA(INDEX(Source_Lookup[EPA_40CFR_Part98],MATCH(Table4[[#This Row],[Facility_Name]],Source_Lookup[Facility],0)),"")=0,"",_xlfn.IFNA(INDEX(Source_Lookup[EPA_40CFR_Part98],MATCH(Table4[[#This Row],[Facility_Name]],Source_Lookup[Facility],0)),""))</f>
        <v/>
      </c>
      <c r="G129" s="44" t="str">
        <f>IF(_xlfn.IFNA(INDEX(Source_Lookup[EIA_ID],MATCH(Table4[[#This Row],[Facility_Name]],Source_Lookup[Facility],0)),"")=0,"",_xlfn.IFNA(INDEX(Source_Lookup[EIA_ID],MATCH(Table4[[#This Row],[Facility_Name]],Source_Lookup[Facility],0)),""))</f>
        <v/>
      </c>
      <c r="H129" s="44"/>
      <c r="I129" s="5" t="str">
        <f>IF(_xlfn.IFNA(INDEX(Source_Lookup[Address],MATCH(Table4[[#This Row],[Facility_Name]],Source_Lookup[Facility],0)),"")=0,"",_xlfn.IFNA(INDEX(Source_Lookup[Address],MATCH(Table4[[#This Row],[Facility_Name]],Source_Lookup[Facility],0)),""))</f>
        <v/>
      </c>
      <c r="J129" s="5" t="str">
        <f>IF(_xlfn.IFNA(INDEX(Source_Lookup[Jurisdiction],MATCH(Table4[[#This Row],[Facility_Name]],Source_Lookup[Facility],0)),"")=0,"",_xlfn.IFNA(INDEX(Source_Lookup[Jurisdiction],MATCH(Table4[[#This Row],[Facility_Name]],Source_Lookup[Facility],0)),""))</f>
        <v/>
      </c>
      <c r="K129" s="63" t="str">
        <f>IF(_xlfn.IFNA(INDEX(Source_Lookup[Latitude],MATCH(Table4[[#This Row],[Facility_Name]],Source_Lookup[Facility],0)),"")=0,"",_xlfn.IFNA(INDEX(Source_Lookup[Latitude],MATCH(Table4[[#This Row],[Facility_Name]],Source_Lookup[Facility],0)),""))</f>
        <v/>
      </c>
      <c r="L129" s="63" t="str">
        <f>IF(_xlfn.IFNA(INDEX(Source_Lookup[Longitude],MATCH(Table4[[#This Row],[Facility_Name]],Source_Lookup[Facility],0)),"")=0,"",_xlfn.IFNA(INDEX(Source_Lookup[Longitude],MATCH(Table4[[#This Row],[Facility_Name]],Source_Lookup[Facility],0)),""))</f>
        <v/>
      </c>
      <c r="M129" s="5"/>
      <c r="N129" s="5"/>
      <c r="O129" s="25"/>
      <c r="P129" s="5"/>
      <c r="Q129" s="65"/>
      <c r="R129" s="8"/>
      <c r="S129" s="64"/>
      <c r="T129" s="6"/>
      <c r="U129" s="47"/>
      <c r="V129" s="8"/>
      <c r="W129" s="47"/>
      <c r="X129" s="47"/>
      <c r="Y129" s="47"/>
      <c r="Z129" s="47"/>
      <c r="AA129" s="46"/>
      <c r="AB129" s="64"/>
      <c r="AC129" s="48"/>
      <c r="AD129" s="46"/>
      <c r="AE129" s="5"/>
      <c r="AF129" s="47"/>
      <c r="AG129" s="50"/>
      <c r="AH129" s="52" t="str">
        <f t="shared" si="5"/>
        <v/>
      </c>
      <c r="AI129" s="39">
        <f>IF(A129="",0,IF(OR(COUNTBLANK(C129)+COUNTBLANK(I129:J129)+COUNTBLANK(M129:R129)+COUNTBLANK(T129)+COUNTBLANK(V129)+COUNTBLANK(Table4[[#This Row],[Deliveries_from_new_facilities]])),"1","0"))</f>
        <v>0</v>
      </c>
      <c r="AJ129" s="37">
        <f t="shared" si="4"/>
        <v>0</v>
      </c>
      <c r="AK129" s="38">
        <f>IF(A129="",0,IF(V129="no",0,IF(OR(COUNTBLANK(Table4[[#This Row],[Net_Nameplate_Capacity_MW]:[Additional_Capacity]])+COUNTBLANK(Table4[[#This Row],[Deliveries_from_existing_factilities]])),"1","0")))</f>
        <v>0</v>
      </c>
      <c r="AL129" s="37">
        <f>IF(OR(A129="",Table4[[#This Row],[GPE_Determination]]="No"),0,IF(AA129="NO",0,IF(OR(COUNTBLANK(Table4[[#This Row],[Implementation_Date]:[Description_of_Activities]])),"1","0")))</f>
        <v>0</v>
      </c>
    </row>
    <row r="130" spans="1:38" s="7" customFormat="1" ht="15.6" x14ac:dyDescent="0.3">
      <c r="A130" s="40"/>
      <c r="B130" s="44"/>
      <c r="C130" s="6"/>
      <c r="D130" s="49" t="str">
        <f>IF(Table4[[#This Row],[Facility_Name]]=0,"",IF(_xlfn.IFNA(INDEX(Source_Lookup[SourceID],MATCH(Table4[[#This Row],[Facility_Name]],Source_Lookup[Facility],0)),"")=0,"",_xlfn.IFNA(INDEX(Source_Lookup[SourceID],MATCH(Table4[[#This Row],[Facility_Name]],Source_Lookup[Facility],0)),"Newly Specified")))</f>
        <v/>
      </c>
      <c r="E130" s="63" t="str">
        <f>IF(_xlfn.IFNA(INDEX(Source_Lookup[EPA_Acid_Rain_Program],MATCH(Table4[[#This Row],[Facility_Name]],Source_Lookup[Facility],0)),"")=0,"",_xlfn.IFNA(INDEX(Source_Lookup[EPA_Acid_Rain_Program],MATCH(Table4[[#This Row],[Facility_Name]],Source_Lookup[Facility],0)),""))</f>
        <v/>
      </c>
      <c r="F130" s="44" t="str">
        <f>IF(_xlfn.IFNA(INDEX(Source_Lookup[EPA_40CFR_Part98],MATCH(Table4[[#This Row],[Facility_Name]],Source_Lookup[Facility],0)),"")=0,"",_xlfn.IFNA(INDEX(Source_Lookup[EPA_40CFR_Part98],MATCH(Table4[[#This Row],[Facility_Name]],Source_Lookup[Facility],0)),""))</f>
        <v/>
      </c>
      <c r="G130" s="44" t="str">
        <f>IF(_xlfn.IFNA(INDEX(Source_Lookup[EIA_ID],MATCH(Table4[[#This Row],[Facility_Name]],Source_Lookup[Facility],0)),"")=0,"",_xlfn.IFNA(INDEX(Source_Lookup[EIA_ID],MATCH(Table4[[#This Row],[Facility_Name]],Source_Lookup[Facility],0)),""))</f>
        <v/>
      </c>
      <c r="H130" s="44"/>
      <c r="I130" s="5" t="str">
        <f>IF(_xlfn.IFNA(INDEX(Source_Lookup[Address],MATCH(Table4[[#This Row],[Facility_Name]],Source_Lookup[Facility],0)),"")=0,"",_xlfn.IFNA(INDEX(Source_Lookup[Address],MATCH(Table4[[#This Row],[Facility_Name]],Source_Lookup[Facility],0)),""))</f>
        <v/>
      </c>
      <c r="J130" s="5" t="str">
        <f>IF(_xlfn.IFNA(INDEX(Source_Lookup[Jurisdiction],MATCH(Table4[[#This Row],[Facility_Name]],Source_Lookup[Facility],0)),"")=0,"",_xlfn.IFNA(INDEX(Source_Lookup[Jurisdiction],MATCH(Table4[[#This Row],[Facility_Name]],Source_Lookup[Facility],0)),""))</f>
        <v/>
      </c>
      <c r="K130" s="63" t="str">
        <f>IF(_xlfn.IFNA(INDEX(Source_Lookup[Latitude],MATCH(Table4[[#This Row],[Facility_Name]],Source_Lookup[Facility],0)),"")=0,"",_xlfn.IFNA(INDEX(Source_Lookup[Latitude],MATCH(Table4[[#This Row],[Facility_Name]],Source_Lookup[Facility],0)),""))</f>
        <v/>
      </c>
      <c r="L130" s="63" t="str">
        <f>IF(_xlfn.IFNA(INDEX(Source_Lookup[Longitude],MATCH(Table4[[#This Row],[Facility_Name]],Source_Lookup[Facility],0)),"")=0,"",_xlfn.IFNA(INDEX(Source_Lookup[Longitude],MATCH(Table4[[#This Row],[Facility_Name]],Source_Lookup[Facility],0)),""))</f>
        <v/>
      </c>
      <c r="M130" s="5"/>
      <c r="N130" s="5"/>
      <c r="O130" s="25"/>
      <c r="P130" s="5"/>
      <c r="Q130" s="65"/>
      <c r="R130" s="8"/>
      <c r="S130" s="64"/>
      <c r="T130" s="6"/>
      <c r="U130" s="47"/>
      <c r="V130" s="8"/>
      <c r="W130" s="47"/>
      <c r="X130" s="47"/>
      <c r="Y130" s="47"/>
      <c r="Z130" s="47"/>
      <c r="AA130" s="46"/>
      <c r="AB130" s="64"/>
      <c r="AC130" s="48"/>
      <c r="AD130" s="46"/>
      <c r="AE130" s="5"/>
      <c r="AF130" s="47"/>
      <c r="AG130" s="50"/>
      <c r="AH130" s="52" t="str">
        <f t="shared" si="5"/>
        <v/>
      </c>
      <c r="AI130" s="39">
        <f>IF(A130="",0,IF(OR(COUNTBLANK(C130)+COUNTBLANK(I130:J130)+COUNTBLANK(M130:R130)+COUNTBLANK(T130)+COUNTBLANK(V130)+COUNTBLANK(Table4[[#This Row],[Deliveries_from_new_facilities]])),"1","0"))</f>
        <v>0</v>
      </c>
      <c r="AJ130" s="37">
        <f t="shared" si="4"/>
        <v>0</v>
      </c>
      <c r="AK130" s="38">
        <f>IF(A130="",0,IF(V130="no",0,IF(OR(COUNTBLANK(Table4[[#This Row],[Net_Nameplate_Capacity_MW]:[Additional_Capacity]])+COUNTBLANK(Table4[[#This Row],[Deliveries_from_existing_factilities]])),"1","0")))</f>
        <v>0</v>
      </c>
      <c r="AL130" s="37">
        <f>IF(OR(A130="",Table4[[#This Row],[GPE_Determination]]="No"),0,IF(AA130="NO",0,IF(OR(COUNTBLANK(Table4[[#This Row],[Implementation_Date]:[Description_of_Activities]])),"1","0")))</f>
        <v>0</v>
      </c>
    </row>
    <row r="131" spans="1:38" s="7" customFormat="1" ht="15.6" x14ac:dyDescent="0.3">
      <c r="A131" s="40"/>
      <c r="B131" s="44"/>
      <c r="C131" s="6"/>
      <c r="D131" s="49" t="str">
        <f>IF(Table4[[#This Row],[Facility_Name]]=0,"",IF(_xlfn.IFNA(INDEX(Source_Lookup[SourceID],MATCH(Table4[[#This Row],[Facility_Name]],Source_Lookup[Facility],0)),"")=0,"",_xlfn.IFNA(INDEX(Source_Lookup[SourceID],MATCH(Table4[[#This Row],[Facility_Name]],Source_Lookup[Facility],0)),"Newly Specified")))</f>
        <v/>
      </c>
      <c r="E131" s="63" t="str">
        <f>IF(_xlfn.IFNA(INDEX(Source_Lookup[EPA_Acid_Rain_Program],MATCH(Table4[[#This Row],[Facility_Name]],Source_Lookup[Facility],0)),"")=0,"",_xlfn.IFNA(INDEX(Source_Lookup[EPA_Acid_Rain_Program],MATCH(Table4[[#This Row],[Facility_Name]],Source_Lookup[Facility],0)),""))</f>
        <v/>
      </c>
      <c r="F131" s="44" t="str">
        <f>IF(_xlfn.IFNA(INDEX(Source_Lookup[EPA_40CFR_Part98],MATCH(Table4[[#This Row],[Facility_Name]],Source_Lookup[Facility],0)),"")=0,"",_xlfn.IFNA(INDEX(Source_Lookup[EPA_40CFR_Part98],MATCH(Table4[[#This Row],[Facility_Name]],Source_Lookup[Facility],0)),""))</f>
        <v/>
      </c>
      <c r="G131" s="44" t="str">
        <f>IF(_xlfn.IFNA(INDEX(Source_Lookup[EIA_ID],MATCH(Table4[[#This Row],[Facility_Name]],Source_Lookup[Facility],0)),"")=0,"",_xlfn.IFNA(INDEX(Source_Lookup[EIA_ID],MATCH(Table4[[#This Row],[Facility_Name]],Source_Lookup[Facility],0)),""))</f>
        <v/>
      </c>
      <c r="H131" s="44"/>
      <c r="I131" s="5" t="str">
        <f>IF(_xlfn.IFNA(INDEX(Source_Lookup[Address],MATCH(Table4[[#This Row],[Facility_Name]],Source_Lookup[Facility],0)),"")=0,"",_xlfn.IFNA(INDEX(Source_Lookup[Address],MATCH(Table4[[#This Row],[Facility_Name]],Source_Lookup[Facility],0)),""))</f>
        <v/>
      </c>
      <c r="J131" s="5" t="str">
        <f>IF(_xlfn.IFNA(INDEX(Source_Lookup[Jurisdiction],MATCH(Table4[[#This Row],[Facility_Name]],Source_Lookup[Facility],0)),"")=0,"",_xlfn.IFNA(INDEX(Source_Lookup[Jurisdiction],MATCH(Table4[[#This Row],[Facility_Name]],Source_Lookup[Facility],0)),""))</f>
        <v/>
      </c>
      <c r="K131" s="63" t="str">
        <f>IF(_xlfn.IFNA(INDEX(Source_Lookup[Latitude],MATCH(Table4[[#This Row],[Facility_Name]],Source_Lookup[Facility],0)),"")=0,"",_xlfn.IFNA(INDEX(Source_Lookup[Latitude],MATCH(Table4[[#This Row],[Facility_Name]],Source_Lookup[Facility],0)),""))</f>
        <v/>
      </c>
      <c r="L131" s="63" t="str">
        <f>IF(_xlfn.IFNA(INDEX(Source_Lookup[Longitude],MATCH(Table4[[#This Row],[Facility_Name]],Source_Lookup[Facility],0)),"")=0,"",_xlfn.IFNA(INDEX(Source_Lookup[Longitude],MATCH(Table4[[#This Row],[Facility_Name]],Source_Lookup[Facility],0)),""))</f>
        <v/>
      </c>
      <c r="M131" s="5"/>
      <c r="N131" s="5"/>
      <c r="O131" s="25"/>
      <c r="P131" s="5"/>
      <c r="Q131" s="65"/>
      <c r="R131" s="8"/>
      <c r="S131" s="64"/>
      <c r="T131" s="6"/>
      <c r="U131" s="47"/>
      <c r="V131" s="8"/>
      <c r="W131" s="47"/>
      <c r="X131" s="47"/>
      <c r="Y131" s="47"/>
      <c r="Z131" s="47"/>
      <c r="AA131" s="46"/>
      <c r="AB131" s="64"/>
      <c r="AC131" s="48"/>
      <c r="AD131" s="46"/>
      <c r="AE131" s="5"/>
      <c r="AF131" s="47"/>
      <c r="AG131" s="50"/>
      <c r="AH131" s="52" t="str">
        <f t="shared" si="5"/>
        <v/>
      </c>
      <c r="AI131" s="39">
        <f>IF(A131="",0,IF(OR(COUNTBLANK(C131)+COUNTBLANK(I131:J131)+COUNTBLANK(M131:R131)+COUNTBLANK(T131)+COUNTBLANK(V131)+COUNTBLANK(Table4[[#This Row],[Deliveries_from_new_facilities]])),"1","0"))</f>
        <v>0</v>
      </c>
      <c r="AJ131" s="37">
        <f t="shared" si="4"/>
        <v>0</v>
      </c>
      <c r="AK131" s="38">
        <f>IF(A131="",0,IF(V131="no",0,IF(OR(COUNTBLANK(Table4[[#This Row],[Net_Nameplate_Capacity_MW]:[Additional_Capacity]])+COUNTBLANK(Table4[[#This Row],[Deliveries_from_existing_factilities]])),"1","0")))</f>
        <v>0</v>
      </c>
      <c r="AL131" s="37">
        <f>IF(OR(A131="",Table4[[#This Row],[GPE_Determination]]="No"),0,IF(AA131="NO",0,IF(OR(COUNTBLANK(Table4[[#This Row],[Implementation_Date]:[Description_of_Activities]])),"1","0")))</f>
        <v>0</v>
      </c>
    </row>
    <row r="132" spans="1:38" s="7" customFormat="1" ht="15.6" x14ac:dyDescent="0.3">
      <c r="A132" s="40"/>
      <c r="B132" s="44"/>
      <c r="C132" s="6"/>
      <c r="D132" s="49" t="str">
        <f>IF(Table4[[#This Row],[Facility_Name]]=0,"",IF(_xlfn.IFNA(INDEX(Source_Lookup[SourceID],MATCH(Table4[[#This Row],[Facility_Name]],Source_Lookup[Facility],0)),"")=0,"",_xlfn.IFNA(INDEX(Source_Lookup[SourceID],MATCH(Table4[[#This Row],[Facility_Name]],Source_Lookup[Facility],0)),"Newly Specified")))</f>
        <v/>
      </c>
      <c r="E132" s="63" t="str">
        <f>IF(_xlfn.IFNA(INDEX(Source_Lookup[EPA_Acid_Rain_Program],MATCH(Table4[[#This Row],[Facility_Name]],Source_Lookup[Facility],0)),"")=0,"",_xlfn.IFNA(INDEX(Source_Lookup[EPA_Acid_Rain_Program],MATCH(Table4[[#This Row],[Facility_Name]],Source_Lookup[Facility],0)),""))</f>
        <v/>
      </c>
      <c r="F132" s="44" t="str">
        <f>IF(_xlfn.IFNA(INDEX(Source_Lookup[EPA_40CFR_Part98],MATCH(Table4[[#This Row],[Facility_Name]],Source_Lookup[Facility],0)),"")=0,"",_xlfn.IFNA(INDEX(Source_Lookup[EPA_40CFR_Part98],MATCH(Table4[[#This Row],[Facility_Name]],Source_Lookup[Facility],0)),""))</f>
        <v/>
      </c>
      <c r="G132" s="44" t="str">
        <f>IF(_xlfn.IFNA(INDEX(Source_Lookup[EIA_ID],MATCH(Table4[[#This Row],[Facility_Name]],Source_Lookup[Facility],0)),"")=0,"",_xlfn.IFNA(INDEX(Source_Lookup[EIA_ID],MATCH(Table4[[#This Row],[Facility_Name]],Source_Lookup[Facility],0)),""))</f>
        <v/>
      </c>
      <c r="H132" s="44"/>
      <c r="I132" s="5" t="str">
        <f>IF(_xlfn.IFNA(INDEX(Source_Lookup[Address],MATCH(Table4[[#This Row],[Facility_Name]],Source_Lookup[Facility],0)),"")=0,"",_xlfn.IFNA(INDEX(Source_Lookup[Address],MATCH(Table4[[#This Row],[Facility_Name]],Source_Lookup[Facility],0)),""))</f>
        <v/>
      </c>
      <c r="J132" s="5" t="str">
        <f>IF(_xlfn.IFNA(INDEX(Source_Lookup[Jurisdiction],MATCH(Table4[[#This Row],[Facility_Name]],Source_Lookup[Facility],0)),"")=0,"",_xlfn.IFNA(INDEX(Source_Lookup[Jurisdiction],MATCH(Table4[[#This Row],[Facility_Name]],Source_Lookup[Facility],0)),""))</f>
        <v/>
      </c>
      <c r="K132" s="63" t="str">
        <f>IF(_xlfn.IFNA(INDEX(Source_Lookup[Latitude],MATCH(Table4[[#This Row],[Facility_Name]],Source_Lookup[Facility],0)),"")=0,"",_xlfn.IFNA(INDEX(Source_Lookup[Latitude],MATCH(Table4[[#This Row],[Facility_Name]],Source_Lookup[Facility],0)),""))</f>
        <v/>
      </c>
      <c r="L132" s="63" t="str">
        <f>IF(_xlfn.IFNA(INDEX(Source_Lookup[Longitude],MATCH(Table4[[#This Row],[Facility_Name]],Source_Lookup[Facility],0)),"")=0,"",_xlfn.IFNA(INDEX(Source_Lookup[Longitude],MATCH(Table4[[#This Row],[Facility_Name]],Source_Lookup[Facility],0)),""))</f>
        <v/>
      </c>
      <c r="M132" s="5"/>
      <c r="N132" s="5"/>
      <c r="O132" s="25"/>
      <c r="P132" s="5"/>
      <c r="Q132" s="65"/>
      <c r="R132" s="8"/>
      <c r="S132" s="64"/>
      <c r="T132" s="6"/>
      <c r="U132" s="47"/>
      <c r="V132" s="8"/>
      <c r="W132" s="47"/>
      <c r="X132" s="47"/>
      <c r="Y132" s="47"/>
      <c r="Z132" s="47"/>
      <c r="AA132" s="46"/>
      <c r="AB132" s="64"/>
      <c r="AC132" s="48"/>
      <c r="AD132" s="46"/>
      <c r="AE132" s="5"/>
      <c r="AF132" s="47"/>
      <c r="AG132" s="50"/>
      <c r="AH132" s="52" t="str">
        <f t="shared" ref="AH132:AH163" si="6">IF(AI132+AJ132+AK132+AL132&gt;0,"Verify Entry message: Complete all required (light green) cells in this row.","")</f>
        <v/>
      </c>
      <c r="AI132" s="39">
        <f>IF(A132="",0,IF(OR(COUNTBLANK(C132)+COUNTBLANK(I132:J132)+COUNTBLANK(M132:R132)+COUNTBLANK(T132)+COUNTBLANK(V132)+COUNTBLANK(Table4[[#This Row],[Deliveries_from_new_facilities]])),"1","0"))</f>
        <v>0</v>
      </c>
      <c r="AJ132" s="37">
        <f t="shared" si="4"/>
        <v>0</v>
      </c>
      <c r="AK132" s="38">
        <f>IF(A132="",0,IF(V132="no",0,IF(OR(COUNTBLANK(Table4[[#This Row],[Net_Nameplate_Capacity_MW]:[Additional_Capacity]])+COUNTBLANK(Table4[[#This Row],[Deliveries_from_existing_factilities]])),"1","0")))</f>
        <v>0</v>
      </c>
      <c r="AL132" s="37">
        <f>IF(OR(A132="",Table4[[#This Row],[GPE_Determination]]="No"),0,IF(AA132="NO",0,IF(OR(COUNTBLANK(Table4[[#This Row],[Implementation_Date]:[Description_of_Activities]])),"1","0")))</f>
        <v>0</v>
      </c>
    </row>
    <row r="133" spans="1:38" s="7" customFormat="1" ht="15.6" x14ac:dyDescent="0.3">
      <c r="A133" s="40"/>
      <c r="B133" s="44"/>
      <c r="C133" s="6"/>
      <c r="D133" s="49" t="str">
        <f>IF(Table4[[#This Row],[Facility_Name]]=0,"",IF(_xlfn.IFNA(INDEX(Source_Lookup[SourceID],MATCH(Table4[[#This Row],[Facility_Name]],Source_Lookup[Facility],0)),"")=0,"",_xlfn.IFNA(INDEX(Source_Lookup[SourceID],MATCH(Table4[[#This Row],[Facility_Name]],Source_Lookup[Facility],0)),"Newly Specified")))</f>
        <v/>
      </c>
      <c r="E133" s="63" t="str">
        <f>IF(_xlfn.IFNA(INDEX(Source_Lookup[EPA_Acid_Rain_Program],MATCH(Table4[[#This Row],[Facility_Name]],Source_Lookup[Facility],0)),"")=0,"",_xlfn.IFNA(INDEX(Source_Lookup[EPA_Acid_Rain_Program],MATCH(Table4[[#This Row],[Facility_Name]],Source_Lookup[Facility],0)),""))</f>
        <v/>
      </c>
      <c r="F133" s="44" t="str">
        <f>IF(_xlfn.IFNA(INDEX(Source_Lookup[EPA_40CFR_Part98],MATCH(Table4[[#This Row],[Facility_Name]],Source_Lookup[Facility],0)),"")=0,"",_xlfn.IFNA(INDEX(Source_Lookup[EPA_40CFR_Part98],MATCH(Table4[[#This Row],[Facility_Name]],Source_Lookup[Facility],0)),""))</f>
        <v/>
      </c>
      <c r="G133" s="44" t="str">
        <f>IF(_xlfn.IFNA(INDEX(Source_Lookup[EIA_ID],MATCH(Table4[[#This Row],[Facility_Name]],Source_Lookup[Facility],0)),"")=0,"",_xlfn.IFNA(INDEX(Source_Lookup[EIA_ID],MATCH(Table4[[#This Row],[Facility_Name]],Source_Lookup[Facility],0)),""))</f>
        <v/>
      </c>
      <c r="H133" s="44"/>
      <c r="I133" s="5" t="str">
        <f>IF(_xlfn.IFNA(INDEX(Source_Lookup[Address],MATCH(Table4[[#This Row],[Facility_Name]],Source_Lookup[Facility],0)),"")=0,"",_xlfn.IFNA(INDEX(Source_Lookup[Address],MATCH(Table4[[#This Row],[Facility_Name]],Source_Lookup[Facility],0)),""))</f>
        <v/>
      </c>
      <c r="J133" s="5" t="str">
        <f>IF(_xlfn.IFNA(INDEX(Source_Lookup[Jurisdiction],MATCH(Table4[[#This Row],[Facility_Name]],Source_Lookup[Facility],0)),"")=0,"",_xlfn.IFNA(INDEX(Source_Lookup[Jurisdiction],MATCH(Table4[[#This Row],[Facility_Name]],Source_Lookup[Facility],0)),""))</f>
        <v/>
      </c>
      <c r="K133" s="63" t="str">
        <f>IF(_xlfn.IFNA(INDEX(Source_Lookup[Latitude],MATCH(Table4[[#This Row],[Facility_Name]],Source_Lookup[Facility],0)),"")=0,"",_xlfn.IFNA(INDEX(Source_Lookup[Latitude],MATCH(Table4[[#This Row],[Facility_Name]],Source_Lookup[Facility],0)),""))</f>
        <v/>
      </c>
      <c r="L133" s="63" t="str">
        <f>IF(_xlfn.IFNA(INDEX(Source_Lookup[Longitude],MATCH(Table4[[#This Row],[Facility_Name]],Source_Lookup[Facility],0)),"")=0,"",_xlfn.IFNA(INDEX(Source_Lookup[Longitude],MATCH(Table4[[#This Row],[Facility_Name]],Source_Lookup[Facility],0)),""))</f>
        <v/>
      </c>
      <c r="M133" s="5"/>
      <c r="N133" s="5"/>
      <c r="O133" s="25"/>
      <c r="P133" s="5"/>
      <c r="Q133" s="65"/>
      <c r="R133" s="8"/>
      <c r="S133" s="64"/>
      <c r="T133" s="6"/>
      <c r="U133" s="47"/>
      <c r="V133" s="8"/>
      <c r="W133" s="47"/>
      <c r="X133" s="47"/>
      <c r="Y133" s="47"/>
      <c r="Z133" s="47"/>
      <c r="AA133" s="46"/>
      <c r="AB133" s="64"/>
      <c r="AC133" s="48"/>
      <c r="AD133" s="46"/>
      <c r="AE133" s="5"/>
      <c r="AF133" s="47"/>
      <c r="AG133" s="50"/>
      <c r="AH133" s="52" t="str">
        <f t="shared" si="6"/>
        <v/>
      </c>
      <c r="AI133" s="39">
        <f>IF(A133="",0,IF(OR(COUNTBLANK(C133)+COUNTBLANK(I133:J133)+COUNTBLANK(M133:R133)+COUNTBLANK(T133)+COUNTBLANK(V133)+COUNTBLANK(Table4[[#This Row],[Deliveries_from_new_facilities]])),"1","0"))</f>
        <v>0</v>
      </c>
      <c r="AJ133" s="37">
        <f t="shared" ref="AJ133:AJ196" si="7">IF(A133="",0,IF(OR(R133="NO",R133="UNKNOWN"),0,IF(OR(COUNTBLANK(S133)),"1","0")))</f>
        <v>0</v>
      </c>
      <c r="AK133" s="38">
        <f>IF(A133="",0,IF(V133="no",0,IF(OR(COUNTBLANK(Table4[[#This Row],[Net_Nameplate_Capacity_MW]:[Additional_Capacity]])+COUNTBLANK(Table4[[#This Row],[Deliveries_from_existing_factilities]])),"1","0")))</f>
        <v>0</v>
      </c>
      <c r="AL133" s="37">
        <f>IF(OR(A133="",Table4[[#This Row],[GPE_Determination]]="No"),0,IF(AA133="NO",0,IF(OR(COUNTBLANK(Table4[[#This Row],[Implementation_Date]:[Description_of_Activities]])),"1","0")))</f>
        <v>0</v>
      </c>
    </row>
    <row r="134" spans="1:38" s="7" customFormat="1" ht="15.6" x14ac:dyDescent="0.3">
      <c r="A134" s="40"/>
      <c r="B134" s="44"/>
      <c r="C134" s="6"/>
      <c r="D134" s="49" t="str">
        <f>IF(Table4[[#This Row],[Facility_Name]]=0,"",IF(_xlfn.IFNA(INDEX(Source_Lookup[SourceID],MATCH(Table4[[#This Row],[Facility_Name]],Source_Lookup[Facility],0)),"")=0,"",_xlfn.IFNA(INDEX(Source_Lookup[SourceID],MATCH(Table4[[#This Row],[Facility_Name]],Source_Lookup[Facility],0)),"Newly Specified")))</f>
        <v/>
      </c>
      <c r="E134" s="63" t="str">
        <f>IF(_xlfn.IFNA(INDEX(Source_Lookup[EPA_Acid_Rain_Program],MATCH(Table4[[#This Row],[Facility_Name]],Source_Lookup[Facility],0)),"")=0,"",_xlfn.IFNA(INDEX(Source_Lookup[EPA_Acid_Rain_Program],MATCH(Table4[[#This Row],[Facility_Name]],Source_Lookup[Facility],0)),""))</f>
        <v/>
      </c>
      <c r="F134" s="44" t="str">
        <f>IF(_xlfn.IFNA(INDEX(Source_Lookup[EPA_40CFR_Part98],MATCH(Table4[[#This Row],[Facility_Name]],Source_Lookup[Facility],0)),"")=0,"",_xlfn.IFNA(INDEX(Source_Lookup[EPA_40CFR_Part98],MATCH(Table4[[#This Row],[Facility_Name]],Source_Lookup[Facility],0)),""))</f>
        <v/>
      </c>
      <c r="G134" s="44" t="str">
        <f>IF(_xlfn.IFNA(INDEX(Source_Lookup[EIA_ID],MATCH(Table4[[#This Row],[Facility_Name]],Source_Lookup[Facility],0)),"")=0,"",_xlfn.IFNA(INDEX(Source_Lookup[EIA_ID],MATCH(Table4[[#This Row],[Facility_Name]],Source_Lookup[Facility],0)),""))</f>
        <v/>
      </c>
      <c r="H134" s="44"/>
      <c r="I134" s="5" t="str">
        <f>IF(_xlfn.IFNA(INDEX(Source_Lookup[Address],MATCH(Table4[[#This Row],[Facility_Name]],Source_Lookup[Facility],0)),"")=0,"",_xlfn.IFNA(INDEX(Source_Lookup[Address],MATCH(Table4[[#This Row],[Facility_Name]],Source_Lookup[Facility],0)),""))</f>
        <v/>
      </c>
      <c r="J134" s="5" t="str">
        <f>IF(_xlfn.IFNA(INDEX(Source_Lookup[Jurisdiction],MATCH(Table4[[#This Row],[Facility_Name]],Source_Lookup[Facility],0)),"")=0,"",_xlfn.IFNA(INDEX(Source_Lookup[Jurisdiction],MATCH(Table4[[#This Row],[Facility_Name]],Source_Lookup[Facility],0)),""))</f>
        <v/>
      </c>
      <c r="K134" s="63" t="str">
        <f>IF(_xlfn.IFNA(INDEX(Source_Lookup[Latitude],MATCH(Table4[[#This Row],[Facility_Name]],Source_Lookup[Facility],0)),"")=0,"",_xlfn.IFNA(INDEX(Source_Lookup[Latitude],MATCH(Table4[[#This Row],[Facility_Name]],Source_Lookup[Facility],0)),""))</f>
        <v/>
      </c>
      <c r="L134" s="63" t="str">
        <f>IF(_xlfn.IFNA(INDEX(Source_Lookup[Longitude],MATCH(Table4[[#This Row],[Facility_Name]],Source_Lookup[Facility],0)),"")=0,"",_xlfn.IFNA(INDEX(Source_Lookup[Longitude],MATCH(Table4[[#This Row],[Facility_Name]],Source_Lookup[Facility],0)),""))</f>
        <v/>
      </c>
      <c r="M134" s="5"/>
      <c r="N134" s="5"/>
      <c r="O134" s="25"/>
      <c r="P134" s="5"/>
      <c r="Q134" s="65"/>
      <c r="R134" s="8"/>
      <c r="S134" s="64"/>
      <c r="T134" s="6"/>
      <c r="U134" s="47"/>
      <c r="V134" s="8"/>
      <c r="W134" s="47"/>
      <c r="X134" s="47"/>
      <c r="Y134" s="47"/>
      <c r="Z134" s="47"/>
      <c r="AA134" s="46"/>
      <c r="AB134" s="64"/>
      <c r="AC134" s="48"/>
      <c r="AD134" s="46"/>
      <c r="AE134" s="5"/>
      <c r="AF134" s="47"/>
      <c r="AG134" s="50"/>
      <c r="AH134" s="52" t="str">
        <f t="shared" si="6"/>
        <v/>
      </c>
      <c r="AI134" s="39">
        <f>IF(A134="",0,IF(OR(COUNTBLANK(C134)+COUNTBLANK(I134:J134)+COUNTBLANK(M134:R134)+COUNTBLANK(T134)+COUNTBLANK(V134)+COUNTBLANK(Table4[[#This Row],[Deliveries_from_new_facilities]])),"1","0"))</f>
        <v>0</v>
      </c>
      <c r="AJ134" s="37">
        <f t="shared" si="7"/>
        <v>0</v>
      </c>
      <c r="AK134" s="38">
        <f>IF(A134="",0,IF(V134="no",0,IF(OR(COUNTBLANK(Table4[[#This Row],[Net_Nameplate_Capacity_MW]:[Additional_Capacity]])+COUNTBLANK(Table4[[#This Row],[Deliveries_from_existing_factilities]])),"1","0")))</f>
        <v>0</v>
      </c>
      <c r="AL134" s="37">
        <f>IF(OR(A134="",Table4[[#This Row],[GPE_Determination]]="No"),0,IF(AA134="NO",0,IF(OR(COUNTBLANK(Table4[[#This Row],[Implementation_Date]:[Description_of_Activities]])),"1","0")))</f>
        <v>0</v>
      </c>
    </row>
    <row r="135" spans="1:38" s="7" customFormat="1" ht="15.6" x14ac:dyDescent="0.3">
      <c r="A135" s="40"/>
      <c r="B135" s="44"/>
      <c r="C135" s="6"/>
      <c r="D135" s="49" t="str">
        <f>IF(Table4[[#This Row],[Facility_Name]]=0,"",IF(_xlfn.IFNA(INDEX(Source_Lookup[SourceID],MATCH(Table4[[#This Row],[Facility_Name]],Source_Lookup[Facility],0)),"")=0,"",_xlfn.IFNA(INDEX(Source_Lookup[SourceID],MATCH(Table4[[#This Row],[Facility_Name]],Source_Lookup[Facility],0)),"Newly Specified")))</f>
        <v/>
      </c>
      <c r="E135" s="63" t="str">
        <f>IF(_xlfn.IFNA(INDEX(Source_Lookup[EPA_Acid_Rain_Program],MATCH(Table4[[#This Row],[Facility_Name]],Source_Lookup[Facility],0)),"")=0,"",_xlfn.IFNA(INDEX(Source_Lookup[EPA_Acid_Rain_Program],MATCH(Table4[[#This Row],[Facility_Name]],Source_Lookup[Facility],0)),""))</f>
        <v/>
      </c>
      <c r="F135" s="44" t="str">
        <f>IF(_xlfn.IFNA(INDEX(Source_Lookup[EPA_40CFR_Part98],MATCH(Table4[[#This Row],[Facility_Name]],Source_Lookup[Facility],0)),"")=0,"",_xlfn.IFNA(INDEX(Source_Lookup[EPA_40CFR_Part98],MATCH(Table4[[#This Row],[Facility_Name]],Source_Lookup[Facility],0)),""))</f>
        <v/>
      </c>
      <c r="G135" s="44" t="str">
        <f>IF(_xlfn.IFNA(INDEX(Source_Lookup[EIA_ID],MATCH(Table4[[#This Row],[Facility_Name]],Source_Lookup[Facility],0)),"")=0,"",_xlfn.IFNA(INDEX(Source_Lookup[EIA_ID],MATCH(Table4[[#This Row],[Facility_Name]],Source_Lookup[Facility],0)),""))</f>
        <v/>
      </c>
      <c r="H135" s="44"/>
      <c r="I135" s="5" t="str">
        <f>IF(_xlfn.IFNA(INDEX(Source_Lookup[Address],MATCH(Table4[[#This Row],[Facility_Name]],Source_Lookup[Facility],0)),"")=0,"",_xlfn.IFNA(INDEX(Source_Lookup[Address],MATCH(Table4[[#This Row],[Facility_Name]],Source_Lookup[Facility],0)),""))</f>
        <v/>
      </c>
      <c r="J135" s="5" t="str">
        <f>IF(_xlfn.IFNA(INDEX(Source_Lookup[Jurisdiction],MATCH(Table4[[#This Row],[Facility_Name]],Source_Lookup[Facility],0)),"")=0,"",_xlfn.IFNA(INDEX(Source_Lookup[Jurisdiction],MATCH(Table4[[#This Row],[Facility_Name]],Source_Lookup[Facility],0)),""))</f>
        <v/>
      </c>
      <c r="K135" s="63" t="str">
        <f>IF(_xlfn.IFNA(INDEX(Source_Lookup[Latitude],MATCH(Table4[[#This Row],[Facility_Name]],Source_Lookup[Facility],0)),"")=0,"",_xlfn.IFNA(INDEX(Source_Lookup[Latitude],MATCH(Table4[[#This Row],[Facility_Name]],Source_Lookup[Facility],0)),""))</f>
        <v/>
      </c>
      <c r="L135" s="63" t="str">
        <f>IF(_xlfn.IFNA(INDEX(Source_Lookup[Longitude],MATCH(Table4[[#This Row],[Facility_Name]],Source_Lookup[Facility],0)),"")=0,"",_xlfn.IFNA(INDEX(Source_Lookup[Longitude],MATCH(Table4[[#This Row],[Facility_Name]],Source_Lookup[Facility],0)),""))</f>
        <v/>
      </c>
      <c r="M135" s="5"/>
      <c r="N135" s="5"/>
      <c r="O135" s="25"/>
      <c r="P135" s="5"/>
      <c r="Q135" s="65"/>
      <c r="R135" s="8"/>
      <c r="S135" s="64"/>
      <c r="T135" s="6"/>
      <c r="U135" s="47"/>
      <c r="V135" s="8"/>
      <c r="W135" s="47"/>
      <c r="X135" s="47"/>
      <c r="Y135" s="47"/>
      <c r="Z135" s="47"/>
      <c r="AA135" s="46"/>
      <c r="AB135" s="64"/>
      <c r="AC135" s="48"/>
      <c r="AD135" s="46"/>
      <c r="AE135" s="5"/>
      <c r="AF135" s="47"/>
      <c r="AG135" s="50"/>
      <c r="AH135" s="52" t="str">
        <f t="shared" si="6"/>
        <v/>
      </c>
      <c r="AI135" s="39">
        <f>IF(A135="",0,IF(OR(COUNTBLANK(C135)+COUNTBLANK(I135:J135)+COUNTBLANK(M135:R135)+COUNTBLANK(T135)+COUNTBLANK(V135)+COUNTBLANK(Table4[[#This Row],[Deliveries_from_new_facilities]])),"1","0"))</f>
        <v>0</v>
      </c>
      <c r="AJ135" s="37">
        <f t="shared" si="7"/>
        <v>0</v>
      </c>
      <c r="AK135" s="38">
        <f>IF(A135="",0,IF(V135="no",0,IF(OR(COUNTBLANK(Table4[[#This Row],[Net_Nameplate_Capacity_MW]:[Additional_Capacity]])+COUNTBLANK(Table4[[#This Row],[Deliveries_from_existing_factilities]])),"1","0")))</f>
        <v>0</v>
      </c>
      <c r="AL135" s="37">
        <f>IF(OR(A135="",Table4[[#This Row],[GPE_Determination]]="No"),0,IF(AA135="NO",0,IF(OR(COUNTBLANK(Table4[[#This Row],[Implementation_Date]:[Description_of_Activities]])),"1","0")))</f>
        <v>0</v>
      </c>
    </row>
    <row r="136" spans="1:38" s="7" customFormat="1" ht="15.6" x14ac:dyDescent="0.3">
      <c r="A136" s="40"/>
      <c r="B136" s="44"/>
      <c r="C136" s="6"/>
      <c r="D136" s="49" t="str">
        <f>IF(Table4[[#This Row],[Facility_Name]]=0,"",IF(_xlfn.IFNA(INDEX(Source_Lookup[SourceID],MATCH(Table4[[#This Row],[Facility_Name]],Source_Lookup[Facility],0)),"")=0,"",_xlfn.IFNA(INDEX(Source_Lookup[SourceID],MATCH(Table4[[#This Row],[Facility_Name]],Source_Lookup[Facility],0)),"Newly Specified")))</f>
        <v/>
      </c>
      <c r="E136" s="63" t="str">
        <f>IF(_xlfn.IFNA(INDEX(Source_Lookup[EPA_Acid_Rain_Program],MATCH(Table4[[#This Row],[Facility_Name]],Source_Lookup[Facility],0)),"")=0,"",_xlfn.IFNA(INDEX(Source_Lookup[EPA_Acid_Rain_Program],MATCH(Table4[[#This Row],[Facility_Name]],Source_Lookup[Facility],0)),""))</f>
        <v/>
      </c>
      <c r="F136" s="44" t="str">
        <f>IF(_xlfn.IFNA(INDEX(Source_Lookup[EPA_40CFR_Part98],MATCH(Table4[[#This Row],[Facility_Name]],Source_Lookup[Facility],0)),"")=0,"",_xlfn.IFNA(INDEX(Source_Lookup[EPA_40CFR_Part98],MATCH(Table4[[#This Row],[Facility_Name]],Source_Lookup[Facility],0)),""))</f>
        <v/>
      </c>
      <c r="G136" s="44" t="str">
        <f>IF(_xlfn.IFNA(INDEX(Source_Lookup[EIA_ID],MATCH(Table4[[#This Row],[Facility_Name]],Source_Lookup[Facility],0)),"")=0,"",_xlfn.IFNA(INDEX(Source_Lookup[EIA_ID],MATCH(Table4[[#This Row],[Facility_Name]],Source_Lookup[Facility],0)),""))</f>
        <v/>
      </c>
      <c r="H136" s="44"/>
      <c r="I136" s="5" t="str">
        <f>IF(_xlfn.IFNA(INDEX(Source_Lookup[Address],MATCH(Table4[[#This Row],[Facility_Name]],Source_Lookup[Facility],0)),"")=0,"",_xlfn.IFNA(INDEX(Source_Lookup[Address],MATCH(Table4[[#This Row],[Facility_Name]],Source_Lookup[Facility],0)),""))</f>
        <v/>
      </c>
      <c r="J136" s="5" t="str">
        <f>IF(_xlfn.IFNA(INDEX(Source_Lookup[Jurisdiction],MATCH(Table4[[#This Row],[Facility_Name]],Source_Lookup[Facility],0)),"")=0,"",_xlfn.IFNA(INDEX(Source_Lookup[Jurisdiction],MATCH(Table4[[#This Row],[Facility_Name]],Source_Lookup[Facility],0)),""))</f>
        <v/>
      </c>
      <c r="K136" s="63" t="str">
        <f>IF(_xlfn.IFNA(INDEX(Source_Lookup[Latitude],MATCH(Table4[[#This Row],[Facility_Name]],Source_Lookup[Facility],0)),"")=0,"",_xlfn.IFNA(INDEX(Source_Lookup[Latitude],MATCH(Table4[[#This Row],[Facility_Name]],Source_Lookup[Facility],0)),""))</f>
        <v/>
      </c>
      <c r="L136" s="63" t="str">
        <f>IF(_xlfn.IFNA(INDEX(Source_Lookup[Longitude],MATCH(Table4[[#This Row],[Facility_Name]],Source_Lookup[Facility],0)),"")=0,"",_xlfn.IFNA(INDEX(Source_Lookup[Longitude],MATCH(Table4[[#This Row],[Facility_Name]],Source_Lookup[Facility],0)),""))</f>
        <v/>
      </c>
      <c r="M136" s="5"/>
      <c r="N136" s="5"/>
      <c r="O136" s="25"/>
      <c r="P136" s="5"/>
      <c r="Q136" s="65"/>
      <c r="R136" s="8"/>
      <c r="S136" s="64"/>
      <c r="T136" s="6"/>
      <c r="U136" s="47"/>
      <c r="V136" s="8"/>
      <c r="W136" s="47"/>
      <c r="X136" s="47"/>
      <c r="Y136" s="47"/>
      <c r="Z136" s="47"/>
      <c r="AA136" s="46"/>
      <c r="AB136" s="64"/>
      <c r="AC136" s="48"/>
      <c r="AD136" s="46"/>
      <c r="AE136" s="5"/>
      <c r="AF136" s="47"/>
      <c r="AG136" s="50"/>
      <c r="AH136" s="52" t="str">
        <f t="shared" si="6"/>
        <v/>
      </c>
      <c r="AI136" s="39">
        <f>IF(A136="",0,IF(OR(COUNTBLANK(C136)+COUNTBLANK(I136:J136)+COUNTBLANK(M136:R136)+COUNTBLANK(T136)+COUNTBLANK(V136)+COUNTBLANK(Table4[[#This Row],[Deliveries_from_new_facilities]])),"1","0"))</f>
        <v>0</v>
      </c>
      <c r="AJ136" s="37">
        <f t="shared" si="7"/>
        <v>0</v>
      </c>
      <c r="AK136" s="38">
        <f>IF(A136="",0,IF(V136="no",0,IF(OR(COUNTBLANK(Table4[[#This Row],[Net_Nameplate_Capacity_MW]:[Additional_Capacity]])+COUNTBLANK(Table4[[#This Row],[Deliveries_from_existing_factilities]])),"1","0")))</f>
        <v>0</v>
      </c>
      <c r="AL136" s="37">
        <f>IF(OR(A136="",Table4[[#This Row],[GPE_Determination]]="No"),0,IF(AA136="NO",0,IF(OR(COUNTBLANK(Table4[[#This Row],[Implementation_Date]:[Description_of_Activities]])),"1","0")))</f>
        <v>0</v>
      </c>
    </row>
    <row r="137" spans="1:38" s="7" customFormat="1" ht="15.6" x14ac:dyDescent="0.3">
      <c r="A137" s="40"/>
      <c r="B137" s="44"/>
      <c r="C137" s="6"/>
      <c r="D137" s="49" t="str">
        <f>IF(Table4[[#This Row],[Facility_Name]]=0,"",IF(_xlfn.IFNA(INDEX(Source_Lookup[SourceID],MATCH(Table4[[#This Row],[Facility_Name]],Source_Lookup[Facility],0)),"")=0,"",_xlfn.IFNA(INDEX(Source_Lookup[SourceID],MATCH(Table4[[#This Row],[Facility_Name]],Source_Lookup[Facility],0)),"Newly Specified")))</f>
        <v/>
      </c>
      <c r="E137" s="63" t="str">
        <f>IF(_xlfn.IFNA(INDEX(Source_Lookup[EPA_Acid_Rain_Program],MATCH(Table4[[#This Row],[Facility_Name]],Source_Lookup[Facility],0)),"")=0,"",_xlfn.IFNA(INDEX(Source_Lookup[EPA_Acid_Rain_Program],MATCH(Table4[[#This Row],[Facility_Name]],Source_Lookup[Facility],0)),""))</f>
        <v/>
      </c>
      <c r="F137" s="44" t="str">
        <f>IF(_xlfn.IFNA(INDEX(Source_Lookup[EPA_40CFR_Part98],MATCH(Table4[[#This Row],[Facility_Name]],Source_Lookup[Facility],0)),"")=0,"",_xlfn.IFNA(INDEX(Source_Lookup[EPA_40CFR_Part98],MATCH(Table4[[#This Row],[Facility_Name]],Source_Lookup[Facility],0)),""))</f>
        <v/>
      </c>
      <c r="G137" s="44" t="str">
        <f>IF(_xlfn.IFNA(INDEX(Source_Lookup[EIA_ID],MATCH(Table4[[#This Row],[Facility_Name]],Source_Lookup[Facility],0)),"")=0,"",_xlfn.IFNA(INDEX(Source_Lookup[EIA_ID],MATCH(Table4[[#This Row],[Facility_Name]],Source_Lookup[Facility],0)),""))</f>
        <v/>
      </c>
      <c r="H137" s="44"/>
      <c r="I137" s="5" t="str">
        <f>IF(_xlfn.IFNA(INDEX(Source_Lookup[Address],MATCH(Table4[[#This Row],[Facility_Name]],Source_Lookup[Facility],0)),"")=0,"",_xlfn.IFNA(INDEX(Source_Lookup[Address],MATCH(Table4[[#This Row],[Facility_Name]],Source_Lookup[Facility],0)),""))</f>
        <v/>
      </c>
      <c r="J137" s="5" t="str">
        <f>IF(_xlfn.IFNA(INDEX(Source_Lookup[Jurisdiction],MATCH(Table4[[#This Row],[Facility_Name]],Source_Lookup[Facility],0)),"")=0,"",_xlfn.IFNA(INDEX(Source_Lookup[Jurisdiction],MATCH(Table4[[#This Row],[Facility_Name]],Source_Lookup[Facility],0)),""))</f>
        <v/>
      </c>
      <c r="K137" s="63" t="str">
        <f>IF(_xlfn.IFNA(INDEX(Source_Lookup[Latitude],MATCH(Table4[[#This Row],[Facility_Name]],Source_Lookup[Facility],0)),"")=0,"",_xlfn.IFNA(INDEX(Source_Lookup[Latitude],MATCH(Table4[[#This Row],[Facility_Name]],Source_Lookup[Facility],0)),""))</f>
        <v/>
      </c>
      <c r="L137" s="63" t="str">
        <f>IF(_xlfn.IFNA(INDEX(Source_Lookup[Longitude],MATCH(Table4[[#This Row],[Facility_Name]],Source_Lookup[Facility],0)),"")=0,"",_xlfn.IFNA(INDEX(Source_Lookup[Longitude],MATCH(Table4[[#This Row],[Facility_Name]],Source_Lookup[Facility],0)),""))</f>
        <v/>
      </c>
      <c r="M137" s="5"/>
      <c r="N137" s="5"/>
      <c r="O137" s="25"/>
      <c r="P137" s="5"/>
      <c r="Q137" s="65"/>
      <c r="R137" s="8"/>
      <c r="S137" s="64"/>
      <c r="T137" s="6"/>
      <c r="U137" s="47"/>
      <c r="V137" s="8"/>
      <c r="W137" s="47"/>
      <c r="X137" s="47"/>
      <c r="Y137" s="47"/>
      <c r="Z137" s="47"/>
      <c r="AA137" s="46"/>
      <c r="AB137" s="64"/>
      <c r="AC137" s="48"/>
      <c r="AD137" s="46"/>
      <c r="AE137" s="5"/>
      <c r="AF137" s="47"/>
      <c r="AG137" s="50"/>
      <c r="AH137" s="52" t="str">
        <f t="shared" si="6"/>
        <v/>
      </c>
      <c r="AI137" s="39">
        <f>IF(A137="",0,IF(OR(COUNTBLANK(C137)+COUNTBLANK(I137:J137)+COUNTBLANK(M137:R137)+COUNTBLANK(T137)+COUNTBLANK(V137)+COUNTBLANK(Table4[[#This Row],[Deliveries_from_new_facilities]])),"1","0"))</f>
        <v>0</v>
      </c>
      <c r="AJ137" s="37">
        <f t="shared" si="7"/>
        <v>0</v>
      </c>
      <c r="AK137" s="38">
        <f>IF(A137="",0,IF(V137="no",0,IF(OR(COUNTBLANK(Table4[[#This Row],[Net_Nameplate_Capacity_MW]:[Additional_Capacity]])+COUNTBLANK(Table4[[#This Row],[Deliveries_from_existing_factilities]])),"1","0")))</f>
        <v>0</v>
      </c>
      <c r="AL137" s="37">
        <f>IF(OR(A137="",Table4[[#This Row],[GPE_Determination]]="No"),0,IF(AA137="NO",0,IF(OR(COUNTBLANK(Table4[[#This Row],[Implementation_Date]:[Description_of_Activities]])),"1","0")))</f>
        <v>0</v>
      </c>
    </row>
    <row r="138" spans="1:38" s="7" customFormat="1" ht="15.6" x14ac:dyDescent="0.3">
      <c r="A138" s="40"/>
      <c r="B138" s="44"/>
      <c r="C138" s="6"/>
      <c r="D138" s="49" t="str">
        <f>IF(Table4[[#This Row],[Facility_Name]]=0,"",IF(_xlfn.IFNA(INDEX(Source_Lookup[SourceID],MATCH(Table4[[#This Row],[Facility_Name]],Source_Lookup[Facility],0)),"")=0,"",_xlfn.IFNA(INDEX(Source_Lookup[SourceID],MATCH(Table4[[#This Row],[Facility_Name]],Source_Lookup[Facility],0)),"Newly Specified")))</f>
        <v/>
      </c>
      <c r="E138" s="63" t="str">
        <f>IF(_xlfn.IFNA(INDEX(Source_Lookup[EPA_Acid_Rain_Program],MATCH(Table4[[#This Row],[Facility_Name]],Source_Lookup[Facility],0)),"")=0,"",_xlfn.IFNA(INDEX(Source_Lookup[EPA_Acid_Rain_Program],MATCH(Table4[[#This Row],[Facility_Name]],Source_Lookup[Facility],0)),""))</f>
        <v/>
      </c>
      <c r="F138" s="44" t="str">
        <f>IF(_xlfn.IFNA(INDEX(Source_Lookup[EPA_40CFR_Part98],MATCH(Table4[[#This Row],[Facility_Name]],Source_Lookup[Facility],0)),"")=0,"",_xlfn.IFNA(INDEX(Source_Lookup[EPA_40CFR_Part98],MATCH(Table4[[#This Row],[Facility_Name]],Source_Lookup[Facility],0)),""))</f>
        <v/>
      </c>
      <c r="G138" s="44" t="str">
        <f>IF(_xlfn.IFNA(INDEX(Source_Lookup[EIA_ID],MATCH(Table4[[#This Row],[Facility_Name]],Source_Lookup[Facility],0)),"")=0,"",_xlfn.IFNA(INDEX(Source_Lookup[EIA_ID],MATCH(Table4[[#This Row],[Facility_Name]],Source_Lookup[Facility],0)),""))</f>
        <v/>
      </c>
      <c r="H138" s="44"/>
      <c r="I138" s="5" t="str">
        <f>IF(_xlfn.IFNA(INDEX(Source_Lookup[Address],MATCH(Table4[[#This Row],[Facility_Name]],Source_Lookup[Facility],0)),"")=0,"",_xlfn.IFNA(INDEX(Source_Lookup[Address],MATCH(Table4[[#This Row],[Facility_Name]],Source_Lookup[Facility],0)),""))</f>
        <v/>
      </c>
      <c r="J138" s="5" t="str">
        <f>IF(_xlfn.IFNA(INDEX(Source_Lookup[Jurisdiction],MATCH(Table4[[#This Row],[Facility_Name]],Source_Lookup[Facility],0)),"")=0,"",_xlfn.IFNA(INDEX(Source_Lookup[Jurisdiction],MATCH(Table4[[#This Row],[Facility_Name]],Source_Lookup[Facility],0)),""))</f>
        <v/>
      </c>
      <c r="K138" s="63" t="str">
        <f>IF(_xlfn.IFNA(INDEX(Source_Lookup[Latitude],MATCH(Table4[[#This Row],[Facility_Name]],Source_Lookup[Facility],0)),"")=0,"",_xlfn.IFNA(INDEX(Source_Lookup[Latitude],MATCH(Table4[[#This Row],[Facility_Name]],Source_Lookup[Facility],0)),""))</f>
        <v/>
      </c>
      <c r="L138" s="63" t="str">
        <f>IF(_xlfn.IFNA(INDEX(Source_Lookup[Longitude],MATCH(Table4[[#This Row],[Facility_Name]],Source_Lookup[Facility],0)),"")=0,"",_xlfn.IFNA(INDEX(Source_Lookup[Longitude],MATCH(Table4[[#This Row],[Facility_Name]],Source_Lookup[Facility],0)),""))</f>
        <v/>
      </c>
      <c r="M138" s="5"/>
      <c r="N138" s="5"/>
      <c r="O138" s="25"/>
      <c r="P138" s="5"/>
      <c r="Q138" s="65"/>
      <c r="R138" s="8"/>
      <c r="S138" s="64"/>
      <c r="T138" s="6"/>
      <c r="U138" s="47"/>
      <c r="V138" s="8"/>
      <c r="W138" s="47"/>
      <c r="X138" s="47"/>
      <c r="Y138" s="47"/>
      <c r="Z138" s="47"/>
      <c r="AA138" s="46"/>
      <c r="AB138" s="64"/>
      <c r="AC138" s="48"/>
      <c r="AD138" s="46"/>
      <c r="AE138" s="5"/>
      <c r="AF138" s="47"/>
      <c r="AG138" s="50"/>
      <c r="AH138" s="52" t="str">
        <f t="shared" si="6"/>
        <v/>
      </c>
      <c r="AI138" s="39">
        <f>IF(A138="",0,IF(OR(COUNTBLANK(C138)+COUNTBLANK(I138:J138)+COUNTBLANK(M138:R138)+COUNTBLANK(T138)+COUNTBLANK(V138)+COUNTBLANK(Table4[[#This Row],[Deliveries_from_new_facilities]])),"1","0"))</f>
        <v>0</v>
      </c>
      <c r="AJ138" s="37">
        <f t="shared" si="7"/>
        <v>0</v>
      </c>
      <c r="AK138" s="38">
        <f>IF(A138="",0,IF(V138="no",0,IF(OR(COUNTBLANK(Table4[[#This Row],[Net_Nameplate_Capacity_MW]:[Additional_Capacity]])+COUNTBLANK(Table4[[#This Row],[Deliveries_from_existing_factilities]])),"1","0")))</f>
        <v>0</v>
      </c>
      <c r="AL138" s="37">
        <f>IF(OR(A138="",Table4[[#This Row],[GPE_Determination]]="No"),0,IF(AA138="NO",0,IF(OR(COUNTBLANK(Table4[[#This Row],[Implementation_Date]:[Description_of_Activities]])),"1","0")))</f>
        <v>0</v>
      </c>
    </row>
    <row r="139" spans="1:38" s="7" customFormat="1" ht="15.6" x14ac:dyDescent="0.3">
      <c r="A139" s="40"/>
      <c r="B139" s="44"/>
      <c r="C139" s="6"/>
      <c r="D139" s="49" t="str">
        <f>IF(Table4[[#This Row],[Facility_Name]]=0,"",IF(_xlfn.IFNA(INDEX(Source_Lookup[SourceID],MATCH(Table4[[#This Row],[Facility_Name]],Source_Lookup[Facility],0)),"")=0,"",_xlfn.IFNA(INDEX(Source_Lookup[SourceID],MATCH(Table4[[#This Row],[Facility_Name]],Source_Lookup[Facility],0)),"Newly Specified")))</f>
        <v/>
      </c>
      <c r="E139" s="63" t="str">
        <f>IF(_xlfn.IFNA(INDEX(Source_Lookup[EPA_Acid_Rain_Program],MATCH(Table4[[#This Row],[Facility_Name]],Source_Lookup[Facility],0)),"")=0,"",_xlfn.IFNA(INDEX(Source_Lookup[EPA_Acid_Rain_Program],MATCH(Table4[[#This Row],[Facility_Name]],Source_Lookup[Facility],0)),""))</f>
        <v/>
      </c>
      <c r="F139" s="44" t="str">
        <f>IF(_xlfn.IFNA(INDEX(Source_Lookup[EPA_40CFR_Part98],MATCH(Table4[[#This Row],[Facility_Name]],Source_Lookup[Facility],0)),"")=0,"",_xlfn.IFNA(INDEX(Source_Lookup[EPA_40CFR_Part98],MATCH(Table4[[#This Row],[Facility_Name]],Source_Lookup[Facility],0)),""))</f>
        <v/>
      </c>
      <c r="G139" s="44" t="str">
        <f>IF(_xlfn.IFNA(INDEX(Source_Lookup[EIA_ID],MATCH(Table4[[#This Row],[Facility_Name]],Source_Lookup[Facility],0)),"")=0,"",_xlfn.IFNA(INDEX(Source_Lookup[EIA_ID],MATCH(Table4[[#This Row],[Facility_Name]],Source_Lookup[Facility],0)),""))</f>
        <v/>
      </c>
      <c r="H139" s="44"/>
      <c r="I139" s="5" t="str">
        <f>IF(_xlfn.IFNA(INDEX(Source_Lookup[Address],MATCH(Table4[[#This Row],[Facility_Name]],Source_Lookup[Facility],0)),"")=0,"",_xlfn.IFNA(INDEX(Source_Lookup[Address],MATCH(Table4[[#This Row],[Facility_Name]],Source_Lookup[Facility],0)),""))</f>
        <v/>
      </c>
      <c r="J139" s="5" t="str">
        <f>IF(_xlfn.IFNA(INDEX(Source_Lookup[Jurisdiction],MATCH(Table4[[#This Row],[Facility_Name]],Source_Lookup[Facility],0)),"")=0,"",_xlfn.IFNA(INDEX(Source_Lookup[Jurisdiction],MATCH(Table4[[#This Row],[Facility_Name]],Source_Lookup[Facility],0)),""))</f>
        <v/>
      </c>
      <c r="K139" s="63" t="str">
        <f>IF(_xlfn.IFNA(INDEX(Source_Lookup[Latitude],MATCH(Table4[[#This Row],[Facility_Name]],Source_Lookup[Facility],0)),"")=0,"",_xlfn.IFNA(INDEX(Source_Lookup[Latitude],MATCH(Table4[[#This Row],[Facility_Name]],Source_Lookup[Facility],0)),""))</f>
        <v/>
      </c>
      <c r="L139" s="63" t="str">
        <f>IF(_xlfn.IFNA(INDEX(Source_Lookup[Longitude],MATCH(Table4[[#This Row],[Facility_Name]],Source_Lookup[Facility],0)),"")=0,"",_xlfn.IFNA(INDEX(Source_Lookup[Longitude],MATCH(Table4[[#This Row],[Facility_Name]],Source_Lookup[Facility],0)),""))</f>
        <v/>
      </c>
      <c r="M139" s="5"/>
      <c r="N139" s="5"/>
      <c r="O139" s="25"/>
      <c r="P139" s="5"/>
      <c r="Q139" s="65"/>
      <c r="R139" s="8"/>
      <c r="S139" s="64"/>
      <c r="T139" s="6"/>
      <c r="U139" s="47"/>
      <c r="V139" s="8"/>
      <c r="W139" s="47"/>
      <c r="X139" s="47"/>
      <c r="Y139" s="47"/>
      <c r="Z139" s="47"/>
      <c r="AA139" s="46"/>
      <c r="AB139" s="64"/>
      <c r="AC139" s="48"/>
      <c r="AD139" s="46"/>
      <c r="AE139" s="5"/>
      <c r="AF139" s="47"/>
      <c r="AG139" s="50"/>
      <c r="AH139" s="52" t="str">
        <f t="shared" si="6"/>
        <v/>
      </c>
      <c r="AI139" s="39">
        <f>IF(A139="",0,IF(OR(COUNTBLANK(C139)+COUNTBLANK(I139:J139)+COUNTBLANK(M139:R139)+COUNTBLANK(T139)+COUNTBLANK(V139)+COUNTBLANK(Table4[[#This Row],[Deliveries_from_new_facilities]])),"1","0"))</f>
        <v>0</v>
      </c>
      <c r="AJ139" s="37">
        <f t="shared" si="7"/>
        <v>0</v>
      </c>
      <c r="AK139" s="38">
        <f>IF(A139="",0,IF(V139="no",0,IF(OR(COUNTBLANK(Table4[[#This Row],[Net_Nameplate_Capacity_MW]:[Additional_Capacity]])+COUNTBLANK(Table4[[#This Row],[Deliveries_from_existing_factilities]])),"1","0")))</f>
        <v>0</v>
      </c>
      <c r="AL139" s="37">
        <f>IF(OR(A139="",Table4[[#This Row],[GPE_Determination]]="No"),0,IF(AA139="NO",0,IF(OR(COUNTBLANK(Table4[[#This Row],[Implementation_Date]:[Description_of_Activities]])),"1","0")))</f>
        <v>0</v>
      </c>
    </row>
    <row r="140" spans="1:38" s="7" customFormat="1" ht="15.6" x14ac:dyDescent="0.3">
      <c r="A140" s="40"/>
      <c r="B140" s="44"/>
      <c r="C140" s="6"/>
      <c r="D140" s="49" t="str">
        <f>IF(Table4[[#This Row],[Facility_Name]]=0,"",IF(_xlfn.IFNA(INDEX(Source_Lookup[SourceID],MATCH(Table4[[#This Row],[Facility_Name]],Source_Lookup[Facility],0)),"")=0,"",_xlfn.IFNA(INDEX(Source_Lookup[SourceID],MATCH(Table4[[#This Row],[Facility_Name]],Source_Lookup[Facility],0)),"Newly Specified")))</f>
        <v/>
      </c>
      <c r="E140" s="63" t="str">
        <f>IF(_xlfn.IFNA(INDEX(Source_Lookup[EPA_Acid_Rain_Program],MATCH(Table4[[#This Row],[Facility_Name]],Source_Lookup[Facility],0)),"")=0,"",_xlfn.IFNA(INDEX(Source_Lookup[EPA_Acid_Rain_Program],MATCH(Table4[[#This Row],[Facility_Name]],Source_Lookup[Facility],0)),""))</f>
        <v/>
      </c>
      <c r="F140" s="44" t="str">
        <f>IF(_xlfn.IFNA(INDEX(Source_Lookup[EPA_40CFR_Part98],MATCH(Table4[[#This Row],[Facility_Name]],Source_Lookup[Facility],0)),"")=0,"",_xlfn.IFNA(INDEX(Source_Lookup[EPA_40CFR_Part98],MATCH(Table4[[#This Row],[Facility_Name]],Source_Lookup[Facility],0)),""))</f>
        <v/>
      </c>
      <c r="G140" s="44" t="str">
        <f>IF(_xlfn.IFNA(INDEX(Source_Lookup[EIA_ID],MATCH(Table4[[#This Row],[Facility_Name]],Source_Lookup[Facility],0)),"")=0,"",_xlfn.IFNA(INDEX(Source_Lookup[EIA_ID],MATCH(Table4[[#This Row],[Facility_Name]],Source_Lookup[Facility],0)),""))</f>
        <v/>
      </c>
      <c r="H140" s="44"/>
      <c r="I140" s="5" t="str">
        <f>IF(_xlfn.IFNA(INDEX(Source_Lookup[Address],MATCH(Table4[[#This Row],[Facility_Name]],Source_Lookup[Facility],0)),"")=0,"",_xlfn.IFNA(INDEX(Source_Lookup[Address],MATCH(Table4[[#This Row],[Facility_Name]],Source_Lookup[Facility],0)),""))</f>
        <v/>
      </c>
      <c r="J140" s="5" t="str">
        <f>IF(_xlfn.IFNA(INDEX(Source_Lookup[Jurisdiction],MATCH(Table4[[#This Row],[Facility_Name]],Source_Lookup[Facility],0)),"")=0,"",_xlfn.IFNA(INDEX(Source_Lookup[Jurisdiction],MATCH(Table4[[#This Row],[Facility_Name]],Source_Lookup[Facility],0)),""))</f>
        <v/>
      </c>
      <c r="K140" s="63" t="str">
        <f>IF(_xlfn.IFNA(INDEX(Source_Lookup[Latitude],MATCH(Table4[[#This Row],[Facility_Name]],Source_Lookup[Facility],0)),"")=0,"",_xlfn.IFNA(INDEX(Source_Lookup[Latitude],MATCH(Table4[[#This Row],[Facility_Name]],Source_Lookup[Facility],0)),""))</f>
        <v/>
      </c>
      <c r="L140" s="63" t="str">
        <f>IF(_xlfn.IFNA(INDEX(Source_Lookup[Longitude],MATCH(Table4[[#This Row],[Facility_Name]],Source_Lookup[Facility],0)),"")=0,"",_xlfn.IFNA(INDEX(Source_Lookup[Longitude],MATCH(Table4[[#This Row],[Facility_Name]],Source_Lookup[Facility],0)),""))</f>
        <v/>
      </c>
      <c r="M140" s="5"/>
      <c r="N140" s="5"/>
      <c r="O140" s="25"/>
      <c r="P140" s="5"/>
      <c r="Q140" s="65"/>
      <c r="R140" s="8"/>
      <c r="S140" s="64"/>
      <c r="T140" s="6"/>
      <c r="U140" s="47"/>
      <c r="V140" s="8"/>
      <c r="W140" s="47"/>
      <c r="X140" s="47"/>
      <c r="Y140" s="47"/>
      <c r="Z140" s="47"/>
      <c r="AA140" s="46"/>
      <c r="AB140" s="64"/>
      <c r="AC140" s="48"/>
      <c r="AD140" s="46"/>
      <c r="AE140" s="5"/>
      <c r="AF140" s="47"/>
      <c r="AG140" s="50"/>
      <c r="AH140" s="52" t="str">
        <f t="shared" si="6"/>
        <v/>
      </c>
      <c r="AI140" s="39">
        <f>IF(A140="",0,IF(OR(COUNTBLANK(C140)+COUNTBLANK(I140:J140)+COUNTBLANK(M140:R140)+COUNTBLANK(T140)+COUNTBLANK(V140)+COUNTBLANK(Table4[[#This Row],[Deliveries_from_new_facilities]])),"1","0"))</f>
        <v>0</v>
      </c>
      <c r="AJ140" s="37">
        <f t="shared" si="7"/>
        <v>0</v>
      </c>
      <c r="AK140" s="38">
        <f>IF(A140="",0,IF(V140="no",0,IF(OR(COUNTBLANK(Table4[[#This Row],[Net_Nameplate_Capacity_MW]:[Additional_Capacity]])+COUNTBLANK(Table4[[#This Row],[Deliveries_from_existing_factilities]])),"1","0")))</f>
        <v>0</v>
      </c>
      <c r="AL140" s="37">
        <f>IF(OR(A140="",Table4[[#This Row],[GPE_Determination]]="No"),0,IF(AA140="NO",0,IF(OR(COUNTBLANK(Table4[[#This Row],[Implementation_Date]:[Description_of_Activities]])),"1","0")))</f>
        <v>0</v>
      </c>
    </row>
    <row r="141" spans="1:38" s="7" customFormat="1" ht="15.6" x14ac:dyDescent="0.3">
      <c r="A141" s="40"/>
      <c r="B141" s="44"/>
      <c r="C141" s="6"/>
      <c r="D141" s="49" t="str">
        <f>IF(Table4[[#This Row],[Facility_Name]]=0,"",IF(_xlfn.IFNA(INDEX(Source_Lookup[SourceID],MATCH(Table4[[#This Row],[Facility_Name]],Source_Lookup[Facility],0)),"")=0,"",_xlfn.IFNA(INDEX(Source_Lookup[SourceID],MATCH(Table4[[#This Row],[Facility_Name]],Source_Lookup[Facility],0)),"Newly Specified")))</f>
        <v/>
      </c>
      <c r="E141" s="63" t="str">
        <f>IF(_xlfn.IFNA(INDEX(Source_Lookup[EPA_Acid_Rain_Program],MATCH(Table4[[#This Row],[Facility_Name]],Source_Lookup[Facility],0)),"")=0,"",_xlfn.IFNA(INDEX(Source_Lookup[EPA_Acid_Rain_Program],MATCH(Table4[[#This Row],[Facility_Name]],Source_Lookup[Facility],0)),""))</f>
        <v/>
      </c>
      <c r="F141" s="44" t="str">
        <f>IF(_xlfn.IFNA(INDEX(Source_Lookup[EPA_40CFR_Part98],MATCH(Table4[[#This Row],[Facility_Name]],Source_Lookup[Facility],0)),"")=0,"",_xlfn.IFNA(INDEX(Source_Lookup[EPA_40CFR_Part98],MATCH(Table4[[#This Row],[Facility_Name]],Source_Lookup[Facility],0)),""))</f>
        <v/>
      </c>
      <c r="G141" s="44" t="str">
        <f>IF(_xlfn.IFNA(INDEX(Source_Lookup[EIA_ID],MATCH(Table4[[#This Row],[Facility_Name]],Source_Lookup[Facility],0)),"")=0,"",_xlfn.IFNA(INDEX(Source_Lookup[EIA_ID],MATCH(Table4[[#This Row],[Facility_Name]],Source_Lookup[Facility],0)),""))</f>
        <v/>
      </c>
      <c r="H141" s="44"/>
      <c r="I141" s="5" t="str">
        <f>IF(_xlfn.IFNA(INDEX(Source_Lookup[Address],MATCH(Table4[[#This Row],[Facility_Name]],Source_Lookup[Facility],0)),"")=0,"",_xlfn.IFNA(INDEX(Source_Lookup[Address],MATCH(Table4[[#This Row],[Facility_Name]],Source_Lookup[Facility],0)),""))</f>
        <v/>
      </c>
      <c r="J141" s="5" t="str">
        <f>IF(_xlfn.IFNA(INDEX(Source_Lookup[Jurisdiction],MATCH(Table4[[#This Row],[Facility_Name]],Source_Lookup[Facility],0)),"")=0,"",_xlfn.IFNA(INDEX(Source_Lookup[Jurisdiction],MATCH(Table4[[#This Row],[Facility_Name]],Source_Lookup[Facility],0)),""))</f>
        <v/>
      </c>
      <c r="K141" s="63" t="str">
        <f>IF(_xlfn.IFNA(INDEX(Source_Lookup[Latitude],MATCH(Table4[[#This Row],[Facility_Name]],Source_Lookup[Facility],0)),"")=0,"",_xlfn.IFNA(INDEX(Source_Lookup[Latitude],MATCH(Table4[[#This Row],[Facility_Name]],Source_Lookup[Facility],0)),""))</f>
        <v/>
      </c>
      <c r="L141" s="63" t="str">
        <f>IF(_xlfn.IFNA(INDEX(Source_Lookup[Longitude],MATCH(Table4[[#This Row],[Facility_Name]],Source_Lookup[Facility],0)),"")=0,"",_xlfn.IFNA(INDEX(Source_Lookup[Longitude],MATCH(Table4[[#This Row],[Facility_Name]],Source_Lookup[Facility],0)),""))</f>
        <v/>
      </c>
      <c r="M141" s="5"/>
      <c r="N141" s="5"/>
      <c r="O141" s="25"/>
      <c r="P141" s="5"/>
      <c r="Q141" s="65"/>
      <c r="R141" s="8"/>
      <c r="S141" s="64"/>
      <c r="T141" s="6"/>
      <c r="U141" s="47"/>
      <c r="V141" s="8"/>
      <c r="W141" s="47"/>
      <c r="X141" s="47"/>
      <c r="Y141" s="47"/>
      <c r="Z141" s="47"/>
      <c r="AA141" s="46"/>
      <c r="AB141" s="64"/>
      <c r="AC141" s="48"/>
      <c r="AD141" s="46"/>
      <c r="AE141" s="5"/>
      <c r="AF141" s="47"/>
      <c r="AG141" s="50"/>
      <c r="AH141" s="52" t="str">
        <f t="shared" si="6"/>
        <v/>
      </c>
      <c r="AI141" s="39">
        <f>IF(A141="",0,IF(OR(COUNTBLANK(C141)+COUNTBLANK(I141:J141)+COUNTBLANK(M141:R141)+COUNTBLANK(T141)+COUNTBLANK(V141)+COUNTBLANK(Table4[[#This Row],[Deliveries_from_new_facilities]])),"1","0"))</f>
        <v>0</v>
      </c>
      <c r="AJ141" s="37">
        <f t="shared" si="7"/>
        <v>0</v>
      </c>
      <c r="AK141" s="38">
        <f>IF(A141="",0,IF(V141="no",0,IF(OR(COUNTBLANK(Table4[[#This Row],[Net_Nameplate_Capacity_MW]:[Additional_Capacity]])+COUNTBLANK(Table4[[#This Row],[Deliveries_from_existing_factilities]])),"1","0")))</f>
        <v>0</v>
      </c>
      <c r="AL141" s="37">
        <f>IF(OR(A141="",Table4[[#This Row],[GPE_Determination]]="No"),0,IF(AA141="NO",0,IF(OR(COUNTBLANK(Table4[[#This Row],[Implementation_Date]:[Description_of_Activities]])),"1","0")))</f>
        <v>0</v>
      </c>
    </row>
    <row r="142" spans="1:38" s="7" customFormat="1" ht="15.6" x14ac:dyDescent="0.3">
      <c r="A142" s="40"/>
      <c r="B142" s="44"/>
      <c r="C142" s="6"/>
      <c r="D142" s="49" t="str">
        <f>IF(Table4[[#This Row],[Facility_Name]]=0,"",IF(_xlfn.IFNA(INDEX(Source_Lookup[SourceID],MATCH(Table4[[#This Row],[Facility_Name]],Source_Lookup[Facility],0)),"")=0,"",_xlfn.IFNA(INDEX(Source_Lookup[SourceID],MATCH(Table4[[#This Row],[Facility_Name]],Source_Lookup[Facility],0)),"Newly Specified")))</f>
        <v/>
      </c>
      <c r="E142" s="63" t="str">
        <f>IF(_xlfn.IFNA(INDEX(Source_Lookup[EPA_Acid_Rain_Program],MATCH(Table4[[#This Row],[Facility_Name]],Source_Lookup[Facility],0)),"")=0,"",_xlfn.IFNA(INDEX(Source_Lookup[EPA_Acid_Rain_Program],MATCH(Table4[[#This Row],[Facility_Name]],Source_Lookup[Facility],0)),""))</f>
        <v/>
      </c>
      <c r="F142" s="44" t="str">
        <f>IF(_xlfn.IFNA(INDEX(Source_Lookup[EPA_40CFR_Part98],MATCH(Table4[[#This Row],[Facility_Name]],Source_Lookup[Facility],0)),"")=0,"",_xlfn.IFNA(INDEX(Source_Lookup[EPA_40CFR_Part98],MATCH(Table4[[#This Row],[Facility_Name]],Source_Lookup[Facility],0)),""))</f>
        <v/>
      </c>
      <c r="G142" s="44" t="str">
        <f>IF(_xlfn.IFNA(INDEX(Source_Lookup[EIA_ID],MATCH(Table4[[#This Row],[Facility_Name]],Source_Lookup[Facility],0)),"")=0,"",_xlfn.IFNA(INDEX(Source_Lookup[EIA_ID],MATCH(Table4[[#This Row],[Facility_Name]],Source_Lookup[Facility],0)),""))</f>
        <v/>
      </c>
      <c r="H142" s="44"/>
      <c r="I142" s="5" t="str">
        <f>IF(_xlfn.IFNA(INDEX(Source_Lookup[Address],MATCH(Table4[[#This Row],[Facility_Name]],Source_Lookup[Facility],0)),"")=0,"",_xlfn.IFNA(INDEX(Source_Lookup[Address],MATCH(Table4[[#This Row],[Facility_Name]],Source_Lookup[Facility],0)),""))</f>
        <v/>
      </c>
      <c r="J142" s="5" t="str">
        <f>IF(_xlfn.IFNA(INDEX(Source_Lookup[Jurisdiction],MATCH(Table4[[#This Row],[Facility_Name]],Source_Lookup[Facility],0)),"")=0,"",_xlfn.IFNA(INDEX(Source_Lookup[Jurisdiction],MATCH(Table4[[#This Row],[Facility_Name]],Source_Lookup[Facility],0)),""))</f>
        <v/>
      </c>
      <c r="K142" s="63" t="str">
        <f>IF(_xlfn.IFNA(INDEX(Source_Lookup[Latitude],MATCH(Table4[[#This Row],[Facility_Name]],Source_Lookup[Facility],0)),"")=0,"",_xlfn.IFNA(INDEX(Source_Lookup[Latitude],MATCH(Table4[[#This Row],[Facility_Name]],Source_Lookup[Facility],0)),""))</f>
        <v/>
      </c>
      <c r="L142" s="63" t="str">
        <f>IF(_xlfn.IFNA(INDEX(Source_Lookup[Longitude],MATCH(Table4[[#This Row],[Facility_Name]],Source_Lookup[Facility],0)),"")=0,"",_xlfn.IFNA(INDEX(Source_Lookup[Longitude],MATCH(Table4[[#This Row],[Facility_Name]],Source_Lookup[Facility],0)),""))</f>
        <v/>
      </c>
      <c r="M142" s="5"/>
      <c r="N142" s="5"/>
      <c r="O142" s="25"/>
      <c r="P142" s="5"/>
      <c r="Q142" s="65"/>
      <c r="R142" s="8"/>
      <c r="S142" s="64"/>
      <c r="T142" s="6"/>
      <c r="U142" s="47"/>
      <c r="V142" s="8"/>
      <c r="W142" s="47"/>
      <c r="X142" s="47"/>
      <c r="Y142" s="47"/>
      <c r="Z142" s="47"/>
      <c r="AA142" s="46"/>
      <c r="AB142" s="64"/>
      <c r="AC142" s="48"/>
      <c r="AD142" s="46"/>
      <c r="AE142" s="5"/>
      <c r="AF142" s="47"/>
      <c r="AG142" s="50"/>
      <c r="AH142" s="52" t="str">
        <f t="shared" si="6"/>
        <v/>
      </c>
      <c r="AI142" s="39">
        <f>IF(A142="",0,IF(OR(COUNTBLANK(C142)+COUNTBLANK(I142:J142)+COUNTBLANK(M142:R142)+COUNTBLANK(T142)+COUNTBLANK(V142)+COUNTBLANK(Table4[[#This Row],[Deliveries_from_new_facilities]])),"1","0"))</f>
        <v>0</v>
      </c>
      <c r="AJ142" s="37">
        <f t="shared" si="7"/>
        <v>0</v>
      </c>
      <c r="AK142" s="38">
        <f>IF(A142="",0,IF(V142="no",0,IF(OR(COUNTBLANK(Table4[[#This Row],[Net_Nameplate_Capacity_MW]:[Additional_Capacity]])+COUNTBLANK(Table4[[#This Row],[Deliveries_from_existing_factilities]])),"1","0")))</f>
        <v>0</v>
      </c>
      <c r="AL142" s="37">
        <f>IF(OR(A142="",Table4[[#This Row],[GPE_Determination]]="No"),0,IF(AA142="NO",0,IF(OR(COUNTBLANK(Table4[[#This Row],[Implementation_Date]:[Description_of_Activities]])),"1","0")))</f>
        <v>0</v>
      </c>
    </row>
    <row r="143" spans="1:38" s="7" customFormat="1" ht="15.6" x14ac:dyDescent="0.3">
      <c r="A143" s="40"/>
      <c r="B143" s="44"/>
      <c r="C143" s="6"/>
      <c r="D143" s="49" t="str">
        <f>IF(Table4[[#This Row],[Facility_Name]]=0,"",IF(_xlfn.IFNA(INDEX(Source_Lookup[SourceID],MATCH(Table4[[#This Row],[Facility_Name]],Source_Lookup[Facility],0)),"")=0,"",_xlfn.IFNA(INDEX(Source_Lookup[SourceID],MATCH(Table4[[#This Row],[Facility_Name]],Source_Lookup[Facility],0)),"Newly Specified")))</f>
        <v/>
      </c>
      <c r="E143" s="63" t="str">
        <f>IF(_xlfn.IFNA(INDEX(Source_Lookup[EPA_Acid_Rain_Program],MATCH(Table4[[#This Row],[Facility_Name]],Source_Lookup[Facility],0)),"")=0,"",_xlfn.IFNA(INDEX(Source_Lookup[EPA_Acid_Rain_Program],MATCH(Table4[[#This Row],[Facility_Name]],Source_Lookup[Facility],0)),""))</f>
        <v/>
      </c>
      <c r="F143" s="44" t="str">
        <f>IF(_xlfn.IFNA(INDEX(Source_Lookup[EPA_40CFR_Part98],MATCH(Table4[[#This Row],[Facility_Name]],Source_Lookup[Facility],0)),"")=0,"",_xlfn.IFNA(INDEX(Source_Lookup[EPA_40CFR_Part98],MATCH(Table4[[#This Row],[Facility_Name]],Source_Lookup[Facility],0)),""))</f>
        <v/>
      </c>
      <c r="G143" s="44" t="str">
        <f>IF(_xlfn.IFNA(INDEX(Source_Lookup[EIA_ID],MATCH(Table4[[#This Row],[Facility_Name]],Source_Lookup[Facility],0)),"")=0,"",_xlfn.IFNA(INDEX(Source_Lookup[EIA_ID],MATCH(Table4[[#This Row],[Facility_Name]],Source_Lookup[Facility],0)),""))</f>
        <v/>
      </c>
      <c r="H143" s="44"/>
      <c r="I143" s="5" t="str">
        <f>IF(_xlfn.IFNA(INDEX(Source_Lookup[Address],MATCH(Table4[[#This Row],[Facility_Name]],Source_Lookup[Facility],0)),"")=0,"",_xlfn.IFNA(INDEX(Source_Lookup[Address],MATCH(Table4[[#This Row],[Facility_Name]],Source_Lookup[Facility],0)),""))</f>
        <v/>
      </c>
      <c r="J143" s="5" t="str">
        <f>IF(_xlfn.IFNA(INDEX(Source_Lookup[Jurisdiction],MATCH(Table4[[#This Row],[Facility_Name]],Source_Lookup[Facility],0)),"")=0,"",_xlfn.IFNA(INDEX(Source_Lookup[Jurisdiction],MATCH(Table4[[#This Row],[Facility_Name]],Source_Lookup[Facility],0)),""))</f>
        <v/>
      </c>
      <c r="K143" s="63" t="str">
        <f>IF(_xlfn.IFNA(INDEX(Source_Lookup[Latitude],MATCH(Table4[[#This Row],[Facility_Name]],Source_Lookup[Facility],0)),"")=0,"",_xlfn.IFNA(INDEX(Source_Lookup[Latitude],MATCH(Table4[[#This Row],[Facility_Name]],Source_Lookup[Facility],0)),""))</f>
        <v/>
      </c>
      <c r="L143" s="63" t="str">
        <f>IF(_xlfn.IFNA(INDEX(Source_Lookup[Longitude],MATCH(Table4[[#This Row],[Facility_Name]],Source_Lookup[Facility],0)),"")=0,"",_xlfn.IFNA(INDEX(Source_Lookup[Longitude],MATCH(Table4[[#This Row],[Facility_Name]],Source_Lookup[Facility],0)),""))</f>
        <v/>
      </c>
      <c r="M143" s="5"/>
      <c r="N143" s="5"/>
      <c r="O143" s="25"/>
      <c r="P143" s="5"/>
      <c r="Q143" s="65"/>
      <c r="R143" s="8"/>
      <c r="S143" s="64"/>
      <c r="T143" s="6"/>
      <c r="U143" s="47"/>
      <c r="V143" s="8"/>
      <c r="W143" s="47"/>
      <c r="X143" s="47"/>
      <c r="Y143" s="47"/>
      <c r="Z143" s="47"/>
      <c r="AA143" s="46"/>
      <c r="AB143" s="64"/>
      <c r="AC143" s="48"/>
      <c r="AD143" s="46"/>
      <c r="AE143" s="5"/>
      <c r="AF143" s="47"/>
      <c r="AG143" s="50"/>
      <c r="AH143" s="52" t="str">
        <f t="shared" si="6"/>
        <v/>
      </c>
      <c r="AI143" s="39">
        <f>IF(A143="",0,IF(OR(COUNTBLANK(C143)+COUNTBLANK(I143:J143)+COUNTBLANK(M143:R143)+COUNTBLANK(T143)+COUNTBLANK(V143)+COUNTBLANK(Table4[[#This Row],[Deliveries_from_new_facilities]])),"1","0"))</f>
        <v>0</v>
      </c>
      <c r="AJ143" s="37">
        <f t="shared" si="7"/>
        <v>0</v>
      </c>
      <c r="AK143" s="38">
        <f>IF(A143="",0,IF(V143="no",0,IF(OR(COUNTBLANK(Table4[[#This Row],[Net_Nameplate_Capacity_MW]:[Additional_Capacity]])+COUNTBLANK(Table4[[#This Row],[Deliveries_from_existing_factilities]])),"1","0")))</f>
        <v>0</v>
      </c>
      <c r="AL143" s="37">
        <f>IF(OR(A143="",Table4[[#This Row],[GPE_Determination]]="No"),0,IF(AA143="NO",0,IF(OR(COUNTBLANK(Table4[[#This Row],[Implementation_Date]:[Description_of_Activities]])),"1","0")))</f>
        <v>0</v>
      </c>
    </row>
    <row r="144" spans="1:38" s="7" customFormat="1" ht="15.6" x14ac:dyDescent="0.3">
      <c r="A144" s="40"/>
      <c r="B144" s="44"/>
      <c r="C144" s="6"/>
      <c r="D144" s="49" t="str">
        <f>IF(Table4[[#This Row],[Facility_Name]]=0,"",IF(_xlfn.IFNA(INDEX(Source_Lookup[SourceID],MATCH(Table4[[#This Row],[Facility_Name]],Source_Lookup[Facility],0)),"")=0,"",_xlfn.IFNA(INDEX(Source_Lookup[SourceID],MATCH(Table4[[#This Row],[Facility_Name]],Source_Lookup[Facility],0)),"Newly Specified")))</f>
        <v/>
      </c>
      <c r="E144" s="63" t="str">
        <f>IF(_xlfn.IFNA(INDEX(Source_Lookup[EPA_Acid_Rain_Program],MATCH(Table4[[#This Row],[Facility_Name]],Source_Lookup[Facility],0)),"")=0,"",_xlfn.IFNA(INDEX(Source_Lookup[EPA_Acid_Rain_Program],MATCH(Table4[[#This Row],[Facility_Name]],Source_Lookup[Facility],0)),""))</f>
        <v/>
      </c>
      <c r="F144" s="44" t="str">
        <f>IF(_xlfn.IFNA(INDEX(Source_Lookup[EPA_40CFR_Part98],MATCH(Table4[[#This Row],[Facility_Name]],Source_Lookup[Facility],0)),"")=0,"",_xlfn.IFNA(INDEX(Source_Lookup[EPA_40CFR_Part98],MATCH(Table4[[#This Row],[Facility_Name]],Source_Lookup[Facility],0)),""))</f>
        <v/>
      </c>
      <c r="G144" s="44" t="str">
        <f>IF(_xlfn.IFNA(INDEX(Source_Lookup[EIA_ID],MATCH(Table4[[#This Row],[Facility_Name]],Source_Lookup[Facility],0)),"")=0,"",_xlfn.IFNA(INDEX(Source_Lookup[EIA_ID],MATCH(Table4[[#This Row],[Facility_Name]],Source_Lookup[Facility],0)),""))</f>
        <v/>
      </c>
      <c r="H144" s="44"/>
      <c r="I144" s="5" t="str">
        <f>IF(_xlfn.IFNA(INDEX(Source_Lookup[Address],MATCH(Table4[[#This Row],[Facility_Name]],Source_Lookup[Facility],0)),"")=0,"",_xlfn.IFNA(INDEX(Source_Lookup[Address],MATCH(Table4[[#This Row],[Facility_Name]],Source_Lookup[Facility],0)),""))</f>
        <v/>
      </c>
      <c r="J144" s="5" t="str">
        <f>IF(_xlfn.IFNA(INDEX(Source_Lookup[Jurisdiction],MATCH(Table4[[#This Row],[Facility_Name]],Source_Lookup[Facility],0)),"")=0,"",_xlfn.IFNA(INDEX(Source_Lookup[Jurisdiction],MATCH(Table4[[#This Row],[Facility_Name]],Source_Lookup[Facility],0)),""))</f>
        <v/>
      </c>
      <c r="K144" s="63" t="str">
        <f>IF(_xlfn.IFNA(INDEX(Source_Lookup[Latitude],MATCH(Table4[[#This Row],[Facility_Name]],Source_Lookup[Facility],0)),"")=0,"",_xlfn.IFNA(INDEX(Source_Lookup[Latitude],MATCH(Table4[[#This Row],[Facility_Name]],Source_Lookup[Facility],0)),""))</f>
        <v/>
      </c>
      <c r="L144" s="63" t="str">
        <f>IF(_xlfn.IFNA(INDEX(Source_Lookup[Longitude],MATCH(Table4[[#This Row],[Facility_Name]],Source_Lookup[Facility],0)),"")=0,"",_xlfn.IFNA(INDEX(Source_Lookup[Longitude],MATCH(Table4[[#This Row],[Facility_Name]],Source_Lookup[Facility],0)),""))</f>
        <v/>
      </c>
      <c r="M144" s="5"/>
      <c r="N144" s="5"/>
      <c r="O144" s="25"/>
      <c r="P144" s="5"/>
      <c r="Q144" s="65"/>
      <c r="R144" s="8"/>
      <c r="S144" s="64"/>
      <c r="T144" s="6"/>
      <c r="U144" s="47"/>
      <c r="V144" s="8"/>
      <c r="W144" s="47"/>
      <c r="X144" s="47"/>
      <c r="Y144" s="47"/>
      <c r="Z144" s="47"/>
      <c r="AA144" s="46"/>
      <c r="AB144" s="64"/>
      <c r="AC144" s="48"/>
      <c r="AD144" s="46"/>
      <c r="AE144" s="5"/>
      <c r="AF144" s="47"/>
      <c r="AG144" s="50"/>
      <c r="AH144" s="52" t="str">
        <f t="shared" si="6"/>
        <v/>
      </c>
      <c r="AI144" s="39">
        <f>IF(A144="",0,IF(OR(COUNTBLANK(C144)+COUNTBLANK(I144:J144)+COUNTBLANK(M144:R144)+COUNTBLANK(T144)+COUNTBLANK(V144)+COUNTBLANK(Table4[[#This Row],[Deliveries_from_new_facilities]])),"1","0"))</f>
        <v>0</v>
      </c>
      <c r="AJ144" s="37">
        <f t="shared" si="7"/>
        <v>0</v>
      </c>
      <c r="AK144" s="38">
        <f>IF(A144="",0,IF(V144="no",0,IF(OR(COUNTBLANK(Table4[[#This Row],[Net_Nameplate_Capacity_MW]:[Additional_Capacity]])+COUNTBLANK(Table4[[#This Row],[Deliveries_from_existing_factilities]])),"1","0")))</f>
        <v>0</v>
      </c>
      <c r="AL144" s="37">
        <f>IF(OR(A144="",Table4[[#This Row],[GPE_Determination]]="No"),0,IF(AA144="NO",0,IF(OR(COUNTBLANK(Table4[[#This Row],[Implementation_Date]:[Description_of_Activities]])),"1","0")))</f>
        <v>0</v>
      </c>
    </row>
    <row r="145" spans="1:38" s="7" customFormat="1" ht="15.6" x14ac:dyDescent="0.3">
      <c r="A145" s="40"/>
      <c r="B145" s="44"/>
      <c r="C145" s="6"/>
      <c r="D145" s="49" t="str">
        <f>IF(Table4[[#This Row],[Facility_Name]]=0,"",IF(_xlfn.IFNA(INDEX(Source_Lookup[SourceID],MATCH(Table4[[#This Row],[Facility_Name]],Source_Lookup[Facility],0)),"")=0,"",_xlfn.IFNA(INDEX(Source_Lookup[SourceID],MATCH(Table4[[#This Row],[Facility_Name]],Source_Lookup[Facility],0)),"Newly Specified")))</f>
        <v/>
      </c>
      <c r="E145" s="63" t="str">
        <f>IF(_xlfn.IFNA(INDEX(Source_Lookup[EPA_Acid_Rain_Program],MATCH(Table4[[#This Row],[Facility_Name]],Source_Lookup[Facility],0)),"")=0,"",_xlfn.IFNA(INDEX(Source_Lookup[EPA_Acid_Rain_Program],MATCH(Table4[[#This Row],[Facility_Name]],Source_Lookup[Facility],0)),""))</f>
        <v/>
      </c>
      <c r="F145" s="44" t="str">
        <f>IF(_xlfn.IFNA(INDEX(Source_Lookup[EPA_40CFR_Part98],MATCH(Table4[[#This Row],[Facility_Name]],Source_Lookup[Facility],0)),"")=0,"",_xlfn.IFNA(INDEX(Source_Lookup[EPA_40CFR_Part98],MATCH(Table4[[#This Row],[Facility_Name]],Source_Lookup[Facility],0)),""))</f>
        <v/>
      </c>
      <c r="G145" s="44" t="str">
        <f>IF(_xlfn.IFNA(INDEX(Source_Lookup[EIA_ID],MATCH(Table4[[#This Row],[Facility_Name]],Source_Lookup[Facility],0)),"")=0,"",_xlfn.IFNA(INDEX(Source_Lookup[EIA_ID],MATCH(Table4[[#This Row],[Facility_Name]],Source_Lookup[Facility],0)),""))</f>
        <v/>
      </c>
      <c r="H145" s="44"/>
      <c r="I145" s="5" t="str">
        <f>IF(_xlfn.IFNA(INDEX(Source_Lookup[Address],MATCH(Table4[[#This Row],[Facility_Name]],Source_Lookup[Facility],0)),"")=0,"",_xlfn.IFNA(INDEX(Source_Lookup[Address],MATCH(Table4[[#This Row],[Facility_Name]],Source_Lookup[Facility],0)),""))</f>
        <v/>
      </c>
      <c r="J145" s="5" t="str">
        <f>IF(_xlfn.IFNA(INDEX(Source_Lookup[Jurisdiction],MATCH(Table4[[#This Row],[Facility_Name]],Source_Lookup[Facility],0)),"")=0,"",_xlfn.IFNA(INDEX(Source_Lookup[Jurisdiction],MATCH(Table4[[#This Row],[Facility_Name]],Source_Lookup[Facility],0)),""))</f>
        <v/>
      </c>
      <c r="K145" s="63" t="str">
        <f>IF(_xlfn.IFNA(INDEX(Source_Lookup[Latitude],MATCH(Table4[[#This Row],[Facility_Name]],Source_Lookup[Facility],0)),"")=0,"",_xlfn.IFNA(INDEX(Source_Lookup[Latitude],MATCH(Table4[[#This Row],[Facility_Name]],Source_Lookup[Facility],0)),""))</f>
        <v/>
      </c>
      <c r="L145" s="63" t="str">
        <f>IF(_xlfn.IFNA(INDEX(Source_Lookup[Longitude],MATCH(Table4[[#This Row],[Facility_Name]],Source_Lookup[Facility],0)),"")=0,"",_xlfn.IFNA(INDEX(Source_Lookup[Longitude],MATCH(Table4[[#This Row],[Facility_Name]],Source_Lookup[Facility],0)),""))</f>
        <v/>
      </c>
      <c r="M145" s="5"/>
      <c r="N145" s="5"/>
      <c r="O145" s="25"/>
      <c r="P145" s="5"/>
      <c r="Q145" s="65"/>
      <c r="R145" s="8"/>
      <c r="S145" s="64"/>
      <c r="T145" s="6"/>
      <c r="U145" s="47"/>
      <c r="V145" s="8"/>
      <c r="W145" s="47"/>
      <c r="X145" s="47"/>
      <c r="Y145" s="47"/>
      <c r="Z145" s="47"/>
      <c r="AA145" s="46"/>
      <c r="AB145" s="64"/>
      <c r="AC145" s="48"/>
      <c r="AD145" s="46"/>
      <c r="AE145" s="5"/>
      <c r="AF145" s="47"/>
      <c r="AG145" s="50"/>
      <c r="AH145" s="52" t="str">
        <f t="shared" si="6"/>
        <v/>
      </c>
      <c r="AI145" s="39">
        <f>IF(A145="",0,IF(OR(COUNTBLANK(C145)+COUNTBLANK(I145:J145)+COUNTBLANK(M145:R145)+COUNTBLANK(T145)+COUNTBLANK(V145)+COUNTBLANK(Table4[[#This Row],[Deliveries_from_new_facilities]])),"1","0"))</f>
        <v>0</v>
      </c>
      <c r="AJ145" s="37">
        <f t="shared" si="7"/>
        <v>0</v>
      </c>
      <c r="AK145" s="38">
        <f>IF(A145="",0,IF(V145="no",0,IF(OR(COUNTBLANK(Table4[[#This Row],[Net_Nameplate_Capacity_MW]:[Additional_Capacity]])+COUNTBLANK(Table4[[#This Row],[Deliveries_from_existing_factilities]])),"1","0")))</f>
        <v>0</v>
      </c>
      <c r="AL145" s="37">
        <f>IF(OR(A145="",Table4[[#This Row],[GPE_Determination]]="No"),0,IF(AA145="NO",0,IF(OR(COUNTBLANK(Table4[[#This Row],[Implementation_Date]:[Description_of_Activities]])),"1","0")))</f>
        <v>0</v>
      </c>
    </row>
    <row r="146" spans="1:38" s="7" customFormat="1" ht="15.6" x14ac:dyDescent="0.3">
      <c r="A146" s="40"/>
      <c r="B146" s="44"/>
      <c r="C146" s="6"/>
      <c r="D146" s="49" t="str">
        <f>IF(Table4[[#This Row],[Facility_Name]]=0,"",IF(_xlfn.IFNA(INDEX(Source_Lookup[SourceID],MATCH(Table4[[#This Row],[Facility_Name]],Source_Lookup[Facility],0)),"")=0,"",_xlfn.IFNA(INDEX(Source_Lookup[SourceID],MATCH(Table4[[#This Row],[Facility_Name]],Source_Lookup[Facility],0)),"Newly Specified")))</f>
        <v/>
      </c>
      <c r="E146" s="63" t="str">
        <f>IF(_xlfn.IFNA(INDEX(Source_Lookup[EPA_Acid_Rain_Program],MATCH(Table4[[#This Row],[Facility_Name]],Source_Lookup[Facility],0)),"")=0,"",_xlfn.IFNA(INDEX(Source_Lookup[EPA_Acid_Rain_Program],MATCH(Table4[[#This Row],[Facility_Name]],Source_Lookup[Facility],0)),""))</f>
        <v/>
      </c>
      <c r="F146" s="44" t="str">
        <f>IF(_xlfn.IFNA(INDEX(Source_Lookup[EPA_40CFR_Part98],MATCH(Table4[[#This Row],[Facility_Name]],Source_Lookup[Facility],0)),"")=0,"",_xlfn.IFNA(INDEX(Source_Lookup[EPA_40CFR_Part98],MATCH(Table4[[#This Row],[Facility_Name]],Source_Lookup[Facility],0)),""))</f>
        <v/>
      </c>
      <c r="G146" s="44" t="str">
        <f>IF(_xlfn.IFNA(INDEX(Source_Lookup[EIA_ID],MATCH(Table4[[#This Row],[Facility_Name]],Source_Lookup[Facility],0)),"")=0,"",_xlfn.IFNA(INDEX(Source_Lookup[EIA_ID],MATCH(Table4[[#This Row],[Facility_Name]],Source_Lookup[Facility],0)),""))</f>
        <v/>
      </c>
      <c r="H146" s="44"/>
      <c r="I146" s="5" t="str">
        <f>IF(_xlfn.IFNA(INDEX(Source_Lookup[Address],MATCH(Table4[[#This Row],[Facility_Name]],Source_Lookup[Facility],0)),"")=0,"",_xlfn.IFNA(INDEX(Source_Lookup[Address],MATCH(Table4[[#This Row],[Facility_Name]],Source_Lookup[Facility],0)),""))</f>
        <v/>
      </c>
      <c r="J146" s="5" t="str">
        <f>IF(_xlfn.IFNA(INDEX(Source_Lookup[Jurisdiction],MATCH(Table4[[#This Row],[Facility_Name]],Source_Lookup[Facility],0)),"")=0,"",_xlfn.IFNA(INDEX(Source_Lookup[Jurisdiction],MATCH(Table4[[#This Row],[Facility_Name]],Source_Lookup[Facility],0)),""))</f>
        <v/>
      </c>
      <c r="K146" s="63" t="str">
        <f>IF(_xlfn.IFNA(INDEX(Source_Lookup[Latitude],MATCH(Table4[[#This Row],[Facility_Name]],Source_Lookup[Facility],0)),"")=0,"",_xlfn.IFNA(INDEX(Source_Lookup[Latitude],MATCH(Table4[[#This Row],[Facility_Name]],Source_Lookup[Facility],0)),""))</f>
        <v/>
      </c>
      <c r="L146" s="63" t="str">
        <f>IF(_xlfn.IFNA(INDEX(Source_Lookup[Longitude],MATCH(Table4[[#This Row],[Facility_Name]],Source_Lookup[Facility],0)),"")=0,"",_xlfn.IFNA(INDEX(Source_Lookup[Longitude],MATCH(Table4[[#This Row],[Facility_Name]],Source_Lookup[Facility],0)),""))</f>
        <v/>
      </c>
      <c r="M146" s="5"/>
      <c r="N146" s="5"/>
      <c r="O146" s="25"/>
      <c r="P146" s="5"/>
      <c r="Q146" s="65"/>
      <c r="R146" s="8"/>
      <c r="S146" s="64"/>
      <c r="T146" s="6"/>
      <c r="U146" s="47"/>
      <c r="V146" s="8"/>
      <c r="W146" s="47"/>
      <c r="X146" s="47"/>
      <c r="Y146" s="47"/>
      <c r="Z146" s="47"/>
      <c r="AA146" s="46"/>
      <c r="AB146" s="64"/>
      <c r="AC146" s="48"/>
      <c r="AD146" s="46"/>
      <c r="AE146" s="5"/>
      <c r="AF146" s="47"/>
      <c r="AG146" s="50"/>
      <c r="AH146" s="52" t="str">
        <f t="shared" si="6"/>
        <v/>
      </c>
      <c r="AI146" s="39">
        <f>IF(A146="",0,IF(OR(COUNTBLANK(C146)+COUNTBLANK(I146:J146)+COUNTBLANK(M146:R146)+COUNTBLANK(T146)+COUNTBLANK(V146)+COUNTBLANK(Table4[[#This Row],[Deliveries_from_new_facilities]])),"1","0"))</f>
        <v>0</v>
      </c>
      <c r="AJ146" s="37">
        <f t="shared" si="7"/>
        <v>0</v>
      </c>
      <c r="AK146" s="38">
        <f>IF(A146="",0,IF(V146="no",0,IF(OR(COUNTBLANK(Table4[[#This Row],[Net_Nameplate_Capacity_MW]:[Additional_Capacity]])+COUNTBLANK(Table4[[#This Row],[Deliveries_from_existing_factilities]])),"1","0")))</f>
        <v>0</v>
      </c>
      <c r="AL146" s="37">
        <f>IF(OR(A146="",Table4[[#This Row],[GPE_Determination]]="No"),0,IF(AA146="NO",0,IF(OR(COUNTBLANK(Table4[[#This Row],[Implementation_Date]:[Description_of_Activities]])),"1","0")))</f>
        <v>0</v>
      </c>
    </row>
    <row r="147" spans="1:38" s="7" customFormat="1" ht="15.6" x14ac:dyDescent="0.3">
      <c r="A147" s="40"/>
      <c r="B147" s="44"/>
      <c r="C147" s="6"/>
      <c r="D147" s="49" t="str">
        <f>IF(Table4[[#This Row],[Facility_Name]]=0,"",IF(_xlfn.IFNA(INDEX(Source_Lookup[SourceID],MATCH(Table4[[#This Row],[Facility_Name]],Source_Lookup[Facility],0)),"")=0,"",_xlfn.IFNA(INDEX(Source_Lookup[SourceID],MATCH(Table4[[#This Row],[Facility_Name]],Source_Lookup[Facility],0)),"Newly Specified")))</f>
        <v/>
      </c>
      <c r="E147" s="63" t="str">
        <f>IF(_xlfn.IFNA(INDEX(Source_Lookup[EPA_Acid_Rain_Program],MATCH(Table4[[#This Row],[Facility_Name]],Source_Lookup[Facility],0)),"")=0,"",_xlfn.IFNA(INDEX(Source_Lookup[EPA_Acid_Rain_Program],MATCH(Table4[[#This Row],[Facility_Name]],Source_Lookup[Facility],0)),""))</f>
        <v/>
      </c>
      <c r="F147" s="44" t="str">
        <f>IF(_xlfn.IFNA(INDEX(Source_Lookup[EPA_40CFR_Part98],MATCH(Table4[[#This Row],[Facility_Name]],Source_Lookup[Facility],0)),"")=0,"",_xlfn.IFNA(INDEX(Source_Lookup[EPA_40CFR_Part98],MATCH(Table4[[#This Row],[Facility_Name]],Source_Lookup[Facility],0)),""))</f>
        <v/>
      </c>
      <c r="G147" s="44" t="str">
        <f>IF(_xlfn.IFNA(INDEX(Source_Lookup[EIA_ID],MATCH(Table4[[#This Row],[Facility_Name]],Source_Lookup[Facility],0)),"")=0,"",_xlfn.IFNA(INDEX(Source_Lookup[EIA_ID],MATCH(Table4[[#This Row],[Facility_Name]],Source_Lookup[Facility],0)),""))</f>
        <v/>
      </c>
      <c r="H147" s="44"/>
      <c r="I147" s="5" t="str">
        <f>IF(_xlfn.IFNA(INDEX(Source_Lookup[Address],MATCH(Table4[[#This Row],[Facility_Name]],Source_Lookup[Facility],0)),"")=0,"",_xlfn.IFNA(INDEX(Source_Lookup[Address],MATCH(Table4[[#This Row],[Facility_Name]],Source_Lookup[Facility],0)),""))</f>
        <v/>
      </c>
      <c r="J147" s="5" t="str">
        <f>IF(_xlfn.IFNA(INDEX(Source_Lookup[Jurisdiction],MATCH(Table4[[#This Row],[Facility_Name]],Source_Lookup[Facility],0)),"")=0,"",_xlfn.IFNA(INDEX(Source_Lookup[Jurisdiction],MATCH(Table4[[#This Row],[Facility_Name]],Source_Lookup[Facility],0)),""))</f>
        <v/>
      </c>
      <c r="K147" s="63" t="str">
        <f>IF(_xlfn.IFNA(INDEX(Source_Lookup[Latitude],MATCH(Table4[[#This Row],[Facility_Name]],Source_Lookup[Facility],0)),"")=0,"",_xlfn.IFNA(INDEX(Source_Lookup[Latitude],MATCH(Table4[[#This Row],[Facility_Name]],Source_Lookup[Facility],0)),""))</f>
        <v/>
      </c>
      <c r="L147" s="63" t="str">
        <f>IF(_xlfn.IFNA(INDEX(Source_Lookup[Longitude],MATCH(Table4[[#This Row],[Facility_Name]],Source_Lookup[Facility],0)),"")=0,"",_xlfn.IFNA(INDEX(Source_Lookup[Longitude],MATCH(Table4[[#This Row],[Facility_Name]],Source_Lookup[Facility],0)),""))</f>
        <v/>
      </c>
      <c r="M147" s="5"/>
      <c r="N147" s="5"/>
      <c r="O147" s="25"/>
      <c r="P147" s="5"/>
      <c r="Q147" s="65"/>
      <c r="R147" s="8"/>
      <c r="S147" s="64"/>
      <c r="T147" s="6"/>
      <c r="U147" s="47"/>
      <c r="V147" s="8"/>
      <c r="W147" s="47"/>
      <c r="X147" s="47"/>
      <c r="Y147" s="47"/>
      <c r="Z147" s="47"/>
      <c r="AA147" s="46"/>
      <c r="AB147" s="64"/>
      <c r="AC147" s="48"/>
      <c r="AD147" s="46"/>
      <c r="AE147" s="5"/>
      <c r="AF147" s="47"/>
      <c r="AG147" s="50"/>
      <c r="AH147" s="52" t="str">
        <f t="shared" si="6"/>
        <v/>
      </c>
      <c r="AI147" s="39">
        <f>IF(A147="",0,IF(OR(COUNTBLANK(C147)+COUNTBLANK(I147:J147)+COUNTBLANK(M147:R147)+COUNTBLANK(T147)+COUNTBLANK(V147)+COUNTBLANK(Table4[[#This Row],[Deliveries_from_new_facilities]])),"1","0"))</f>
        <v>0</v>
      </c>
      <c r="AJ147" s="37">
        <f t="shared" si="7"/>
        <v>0</v>
      </c>
      <c r="AK147" s="38">
        <f>IF(A147="",0,IF(V147="no",0,IF(OR(COUNTBLANK(Table4[[#This Row],[Net_Nameplate_Capacity_MW]:[Additional_Capacity]])+COUNTBLANK(Table4[[#This Row],[Deliveries_from_existing_factilities]])),"1","0")))</f>
        <v>0</v>
      </c>
      <c r="AL147" s="37">
        <f>IF(OR(A147="",Table4[[#This Row],[GPE_Determination]]="No"),0,IF(AA147="NO",0,IF(OR(COUNTBLANK(Table4[[#This Row],[Implementation_Date]:[Description_of_Activities]])),"1","0")))</f>
        <v>0</v>
      </c>
    </row>
    <row r="148" spans="1:38" s="7" customFormat="1" ht="15.6" x14ac:dyDescent="0.3">
      <c r="A148" s="40"/>
      <c r="B148" s="44"/>
      <c r="C148" s="6"/>
      <c r="D148" s="49" t="str">
        <f>IF(Table4[[#This Row],[Facility_Name]]=0,"",IF(_xlfn.IFNA(INDEX(Source_Lookup[SourceID],MATCH(Table4[[#This Row],[Facility_Name]],Source_Lookup[Facility],0)),"")=0,"",_xlfn.IFNA(INDEX(Source_Lookup[SourceID],MATCH(Table4[[#This Row],[Facility_Name]],Source_Lookup[Facility],0)),"Newly Specified")))</f>
        <v/>
      </c>
      <c r="E148" s="63" t="str">
        <f>IF(_xlfn.IFNA(INDEX(Source_Lookup[EPA_Acid_Rain_Program],MATCH(Table4[[#This Row],[Facility_Name]],Source_Lookup[Facility],0)),"")=0,"",_xlfn.IFNA(INDEX(Source_Lookup[EPA_Acid_Rain_Program],MATCH(Table4[[#This Row],[Facility_Name]],Source_Lookup[Facility],0)),""))</f>
        <v/>
      </c>
      <c r="F148" s="44" t="str">
        <f>IF(_xlfn.IFNA(INDEX(Source_Lookup[EPA_40CFR_Part98],MATCH(Table4[[#This Row],[Facility_Name]],Source_Lookup[Facility],0)),"")=0,"",_xlfn.IFNA(INDEX(Source_Lookup[EPA_40CFR_Part98],MATCH(Table4[[#This Row],[Facility_Name]],Source_Lookup[Facility],0)),""))</f>
        <v/>
      </c>
      <c r="G148" s="44" t="str">
        <f>IF(_xlfn.IFNA(INDEX(Source_Lookup[EIA_ID],MATCH(Table4[[#This Row],[Facility_Name]],Source_Lookup[Facility],0)),"")=0,"",_xlfn.IFNA(INDEX(Source_Lookup[EIA_ID],MATCH(Table4[[#This Row],[Facility_Name]],Source_Lookup[Facility],0)),""))</f>
        <v/>
      </c>
      <c r="H148" s="44"/>
      <c r="I148" s="5" t="str">
        <f>IF(_xlfn.IFNA(INDEX(Source_Lookup[Address],MATCH(Table4[[#This Row],[Facility_Name]],Source_Lookup[Facility],0)),"")=0,"",_xlfn.IFNA(INDEX(Source_Lookup[Address],MATCH(Table4[[#This Row],[Facility_Name]],Source_Lookup[Facility],0)),""))</f>
        <v/>
      </c>
      <c r="J148" s="5" t="str">
        <f>IF(_xlfn.IFNA(INDEX(Source_Lookup[Jurisdiction],MATCH(Table4[[#This Row],[Facility_Name]],Source_Lookup[Facility],0)),"")=0,"",_xlfn.IFNA(INDEX(Source_Lookup[Jurisdiction],MATCH(Table4[[#This Row],[Facility_Name]],Source_Lookup[Facility],0)),""))</f>
        <v/>
      </c>
      <c r="K148" s="63" t="str">
        <f>IF(_xlfn.IFNA(INDEX(Source_Lookup[Latitude],MATCH(Table4[[#This Row],[Facility_Name]],Source_Lookup[Facility],0)),"")=0,"",_xlfn.IFNA(INDEX(Source_Lookup[Latitude],MATCH(Table4[[#This Row],[Facility_Name]],Source_Lookup[Facility],0)),""))</f>
        <v/>
      </c>
      <c r="L148" s="63" t="str">
        <f>IF(_xlfn.IFNA(INDEX(Source_Lookup[Longitude],MATCH(Table4[[#This Row],[Facility_Name]],Source_Lookup[Facility],0)),"")=0,"",_xlfn.IFNA(INDEX(Source_Lookup[Longitude],MATCH(Table4[[#This Row],[Facility_Name]],Source_Lookup[Facility],0)),""))</f>
        <v/>
      </c>
      <c r="M148" s="5"/>
      <c r="N148" s="5"/>
      <c r="O148" s="25"/>
      <c r="P148" s="5"/>
      <c r="Q148" s="65"/>
      <c r="R148" s="8"/>
      <c r="S148" s="64"/>
      <c r="T148" s="6"/>
      <c r="U148" s="47"/>
      <c r="V148" s="8"/>
      <c r="W148" s="47"/>
      <c r="X148" s="47"/>
      <c r="Y148" s="47"/>
      <c r="Z148" s="47"/>
      <c r="AA148" s="46"/>
      <c r="AB148" s="64"/>
      <c r="AC148" s="48"/>
      <c r="AD148" s="46"/>
      <c r="AE148" s="5"/>
      <c r="AF148" s="47"/>
      <c r="AG148" s="50"/>
      <c r="AH148" s="52" t="str">
        <f t="shared" si="6"/>
        <v/>
      </c>
      <c r="AI148" s="39">
        <f>IF(A148="",0,IF(OR(COUNTBLANK(C148)+COUNTBLANK(I148:J148)+COUNTBLANK(M148:R148)+COUNTBLANK(T148)+COUNTBLANK(V148)+COUNTBLANK(Table4[[#This Row],[Deliveries_from_new_facilities]])),"1","0"))</f>
        <v>0</v>
      </c>
      <c r="AJ148" s="37">
        <f t="shared" si="7"/>
        <v>0</v>
      </c>
      <c r="AK148" s="38">
        <f>IF(A148="",0,IF(V148="no",0,IF(OR(COUNTBLANK(Table4[[#This Row],[Net_Nameplate_Capacity_MW]:[Additional_Capacity]])+COUNTBLANK(Table4[[#This Row],[Deliveries_from_existing_factilities]])),"1","0")))</f>
        <v>0</v>
      </c>
      <c r="AL148" s="37">
        <f>IF(OR(A148="",Table4[[#This Row],[GPE_Determination]]="No"),0,IF(AA148="NO",0,IF(OR(COUNTBLANK(Table4[[#This Row],[Implementation_Date]:[Description_of_Activities]])),"1","0")))</f>
        <v>0</v>
      </c>
    </row>
    <row r="149" spans="1:38" s="7" customFormat="1" ht="15.6" x14ac:dyDescent="0.3">
      <c r="A149" s="40"/>
      <c r="B149" s="44"/>
      <c r="C149" s="6"/>
      <c r="D149" s="49" t="str">
        <f>IF(Table4[[#This Row],[Facility_Name]]=0,"",IF(_xlfn.IFNA(INDEX(Source_Lookup[SourceID],MATCH(Table4[[#This Row],[Facility_Name]],Source_Lookup[Facility],0)),"")=0,"",_xlfn.IFNA(INDEX(Source_Lookup[SourceID],MATCH(Table4[[#This Row],[Facility_Name]],Source_Lookup[Facility],0)),"Newly Specified")))</f>
        <v/>
      </c>
      <c r="E149" s="63" t="str">
        <f>IF(_xlfn.IFNA(INDEX(Source_Lookup[EPA_Acid_Rain_Program],MATCH(Table4[[#This Row],[Facility_Name]],Source_Lookup[Facility],0)),"")=0,"",_xlfn.IFNA(INDEX(Source_Lookup[EPA_Acid_Rain_Program],MATCH(Table4[[#This Row],[Facility_Name]],Source_Lookup[Facility],0)),""))</f>
        <v/>
      </c>
      <c r="F149" s="44" t="str">
        <f>IF(_xlfn.IFNA(INDEX(Source_Lookup[EPA_40CFR_Part98],MATCH(Table4[[#This Row],[Facility_Name]],Source_Lookup[Facility],0)),"")=0,"",_xlfn.IFNA(INDEX(Source_Lookup[EPA_40CFR_Part98],MATCH(Table4[[#This Row],[Facility_Name]],Source_Lookup[Facility],0)),""))</f>
        <v/>
      </c>
      <c r="G149" s="44" t="str">
        <f>IF(_xlfn.IFNA(INDEX(Source_Lookup[EIA_ID],MATCH(Table4[[#This Row],[Facility_Name]],Source_Lookup[Facility],0)),"")=0,"",_xlfn.IFNA(INDEX(Source_Lookup[EIA_ID],MATCH(Table4[[#This Row],[Facility_Name]],Source_Lookup[Facility],0)),""))</f>
        <v/>
      </c>
      <c r="H149" s="44"/>
      <c r="I149" s="5" t="str">
        <f>IF(_xlfn.IFNA(INDEX(Source_Lookup[Address],MATCH(Table4[[#This Row],[Facility_Name]],Source_Lookup[Facility],0)),"")=0,"",_xlfn.IFNA(INDEX(Source_Lookup[Address],MATCH(Table4[[#This Row],[Facility_Name]],Source_Lookup[Facility],0)),""))</f>
        <v/>
      </c>
      <c r="J149" s="5" t="str">
        <f>IF(_xlfn.IFNA(INDEX(Source_Lookup[Jurisdiction],MATCH(Table4[[#This Row],[Facility_Name]],Source_Lookup[Facility],0)),"")=0,"",_xlfn.IFNA(INDEX(Source_Lookup[Jurisdiction],MATCH(Table4[[#This Row],[Facility_Name]],Source_Lookup[Facility],0)),""))</f>
        <v/>
      </c>
      <c r="K149" s="63" t="str">
        <f>IF(_xlfn.IFNA(INDEX(Source_Lookup[Latitude],MATCH(Table4[[#This Row],[Facility_Name]],Source_Lookup[Facility],0)),"")=0,"",_xlfn.IFNA(INDEX(Source_Lookup[Latitude],MATCH(Table4[[#This Row],[Facility_Name]],Source_Lookup[Facility],0)),""))</f>
        <v/>
      </c>
      <c r="L149" s="63" t="str">
        <f>IF(_xlfn.IFNA(INDEX(Source_Lookup[Longitude],MATCH(Table4[[#This Row],[Facility_Name]],Source_Lookup[Facility],0)),"")=0,"",_xlfn.IFNA(INDEX(Source_Lookup[Longitude],MATCH(Table4[[#This Row],[Facility_Name]],Source_Lookup[Facility],0)),""))</f>
        <v/>
      </c>
      <c r="M149" s="5"/>
      <c r="N149" s="5"/>
      <c r="O149" s="25"/>
      <c r="P149" s="5"/>
      <c r="Q149" s="65"/>
      <c r="R149" s="8"/>
      <c r="S149" s="64"/>
      <c r="T149" s="6"/>
      <c r="U149" s="47"/>
      <c r="V149" s="8"/>
      <c r="W149" s="47"/>
      <c r="X149" s="47"/>
      <c r="Y149" s="47"/>
      <c r="Z149" s="47"/>
      <c r="AA149" s="46"/>
      <c r="AB149" s="64"/>
      <c r="AC149" s="48"/>
      <c r="AD149" s="46"/>
      <c r="AE149" s="5"/>
      <c r="AF149" s="47"/>
      <c r="AG149" s="50"/>
      <c r="AH149" s="52" t="str">
        <f t="shared" si="6"/>
        <v/>
      </c>
      <c r="AI149" s="39">
        <f>IF(A149="",0,IF(OR(COUNTBLANK(C149)+COUNTBLANK(I149:J149)+COUNTBLANK(M149:R149)+COUNTBLANK(T149)+COUNTBLANK(V149)+COUNTBLANK(Table4[[#This Row],[Deliveries_from_new_facilities]])),"1","0"))</f>
        <v>0</v>
      </c>
      <c r="AJ149" s="37">
        <f t="shared" si="7"/>
        <v>0</v>
      </c>
      <c r="AK149" s="38">
        <f>IF(A149="",0,IF(V149="no",0,IF(OR(COUNTBLANK(Table4[[#This Row],[Net_Nameplate_Capacity_MW]:[Additional_Capacity]])+COUNTBLANK(Table4[[#This Row],[Deliveries_from_existing_factilities]])),"1","0")))</f>
        <v>0</v>
      </c>
      <c r="AL149" s="37">
        <f>IF(OR(A149="",Table4[[#This Row],[GPE_Determination]]="No"),0,IF(AA149="NO",0,IF(OR(COUNTBLANK(Table4[[#This Row],[Implementation_Date]:[Description_of_Activities]])),"1","0")))</f>
        <v>0</v>
      </c>
    </row>
    <row r="150" spans="1:38" s="7" customFormat="1" ht="15.6" x14ac:dyDescent="0.3">
      <c r="A150" s="40"/>
      <c r="B150" s="44"/>
      <c r="C150" s="6"/>
      <c r="D150" s="49" t="str">
        <f>IF(Table4[[#This Row],[Facility_Name]]=0,"",IF(_xlfn.IFNA(INDEX(Source_Lookup[SourceID],MATCH(Table4[[#This Row],[Facility_Name]],Source_Lookup[Facility],0)),"")=0,"",_xlfn.IFNA(INDEX(Source_Lookup[SourceID],MATCH(Table4[[#This Row],[Facility_Name]],Source_Lookup[Facility],0)),"Newly Specified")))</f>
        <v/>
      </c>
      <c r="E150" s="63" t="str">
        <f>IF(_xlfn.IFNA(INDEX(Source_Lookup[EPA_Acid_Rain_Program],MATCH(Table4[[#This Row],[Facility_Name]],Source_Lookup[Facility],0)),"")=0,"",_xlfn.IFNA(INDEX(Source_Lookup[EPA_Acid_Rain_Program],MATCH(Table4[[#This Row],[Facility_Name]],Source_Lookup[Facility],0)),""))</f>
        <v/>
      </c>
      <c r="F150" s="44" t="str">
        <f>IF(_xlfn.IFNA(INDEX(Source_Lookup[EPA_40CFR_Part98],MATCH(Table4[[#This Row],[Facility_Name]],Source_Lookup[Facility],0)),"")=0,"",_xlfn.IFNA(INDEX(Source_Lookup[EPA_40CFR_Part98],MATCH(Table4[[#This Row],[Facility_Name]],Source_Lookup[Facility],0)),""))</f>
        <v/>
      </c>
      <c r="G150" s="44" t="str">
        <f>IF(_xlfn.IFNA(INDEX(Source_Lookup[EIA_ID],MATCH(Table4[[#This Row],[Facility_Name]],Source_Lookup[Facility],0)),"")=0,"",_xlfn.IFNA(INDEX(Source_Lookup[EIA_ID],MATCH(Table4[[#This Row],[Facility_Name]],Source_Lookup[Facility],0)),""))</f>
        <v/>
      </c>
      <c r="H150" s="44"/>
      <c r="I150" s="5" t="str">
        <f>IF(_xlfn.IFNA(INDEX(Source_Lookup[Address],MATCH(Table4[[#This Row],[Facility_Name]],Source_Lookup[Facility],0)),"")=0,"",_xlfn.IFNA(INDEX(Source_Lookup[Address],MATCH(Table4[[#This Row],[Facility_Name]],Source_Lookup[Facility],0)),""))</f>
        <v/>
      </c>
      <c r="J150" s="5" t="str">
        <f>IF(_xlfn.IFNA(INDEX(Source_Lookup[Jurisdiction],MATCH(Table4[[#This Row],[Facility_Name]],Source_Lookup[Facility],0)),"")=0,"",_xlfn.IFNA(INDEX(Source_Lookup[Jurisdiction],MATCH(Table4[[#This Row],[Facility_Name]],Source_Lookup[Facility],0)),""))</f>
        <v/>
      </c>
      <c r="K150" s="63" t="str">
        <f>IF(_xlfn.IFNA(INDEX(Source_Lookup[Latitude],MATCH(Table4[[#This Row],[Facility_Name]],Source_Lookup[Facility],0)),"")=0,"",_xlfn.IFNA(INDEX(Source_Lookup[Latitude],MATCH(Table4[[#This Row],[Facility_Name]],Source_Lookup[Facility],0)),""))</f>
        <v/>
      </c>
      <c r="L150" s="63" t="str">
        <f>IF(_xlfn.IFNA(INDEX(Source_Lookup[Longitude],MATCH(Table4[[#This Row],[Facility_Name]],Source_Lookup[Facility],0)),"")=0,"",_xlfn.IFNA(INDEX(Source_Lookup[Longitude],MATCH(Table4[[#This Row],[Facility_Name]],Source_Lookup[Facility],0)),""))</f>
        <v/>
      </c>
      <c r="M150" s="5"/>
      <c r="N150" s="5"/>
      <c r="O150" s="25"/>
      <c r="P150" s="5"/>
      <c r="Q150" s="65"/>
      <c r="R150" s="8"/>
      <c r="S150" s="64"/>
      <c r="T150" s="6"/>
      <c r="U150" s="47"/>
      <c r="V150" s="8"/>
      <c r="W150" s="47"/>
      <c r="X150" s="47"/>
      <c r="Y150" s="47"/>
      <c r="Z150" s="47"/>
      <c r="AA150" s="46"/>
      <c r="AB150" s="64"/>
      <c r="AC150" s="48"/>
      <c r="AD150" s="46"/>
      <c r="AE150" s="5"/>
      <c r="AF150" s="47"/>
      <c r="AG150" s="50"/>
      <c r="AH150" s="52" t="str">
        <f t="shared" si="6"/>
        <v/>
      </c>
      <c r="AI150" s="39">
        <f>IF(A150="",0,IF(OR(COUNTBLANK(C150)+COUNTBLANK(I150:J150)+COUNTBLANK(M150:R150)+COUNTBLANK(T150)+COUNTBLANK(V150)+COUNTBLANK(Table4[[#This Row],[Deliveries_from_new_facilities]])),"1","0"))</f>
        <v>0</v>
      </c>
      <c r="AJ150" s="37">
        <f t="shared" si="7"/>
        <v>0</v>
      </c>
      <c r="AK150" s="38">
        <f>IF(A150="",0,IF(V150="no",0,IF(OR(COUNTBLANK(Table4[[#This Row],[Net_Nameplate_Capacity_MW]:[Additional_Capacity]])+COUNTBLANK(Table4[[#This Row],[Deliveries_from_existing_factilities]])),"1","0")))</f>
        <v>0</v>
      </c>
      <c r="AL150" s="37">
        <f>IF(OR(A150="",Table4[[#This Row],[GPE_Determination]]="No"),0,IF(AA150="NO",0,IF(OR(COUNTBLANK(Table4[[#This Row],[Implementation_Date]:[Description_of_Activities]])),"1","0")))</f>
        <v>0</v>
      </c>
    </row>
    <row r="151" spans="1:38" s="7" customFormat="1" ht="15.6" x14ac:dyDescent="0.3">
      <c r="A151" s="40"/>
      <c r="B151" s="44"/>
      <c r="C151" s="6"/>
      <c r="D151" s="49" t="str">
        <f>IF(Table4[[#This Row],[Facility_Name]]=0,"",IF(_xlfn.IFNA(INDEX(Source_Lookup[SourceID],MATCH(Table4[[#This Row],[Facility_Name]],Source_Lookup[Facility],0)),"")=0,"",_xlfn.IFNA(INDEX(Source_Lookup[SourceID],MATCH(Table4[[#This Row],[Facility_Name]],Source_Lookup[Facility],0)),"Newly Specified")))</f>
        <v/>
      </c>
      <c r="E151" s="63" t="str">
        <f>IF(_xlfn.IFNA(INDEX(Source_Lookup[EPA_Acid_Rain_Program],MATCH(Table4[[#This Row],[Facility_Name]],Source_Lookup[Facility],0)),"")=0,"",_xlfn.IFNA(INDEX(Source_Lookup[EPA_Acid_Rain_Program],MATCH(Table4[[#This Row],[Facility_Name]],Source_Lookup[Facility],0)),""))</f>
        <v/>
      </c>
      <c r="F151" s="44" t="str">
        <f>IF(_xlfn.IFNA(INDEX(Source_Lookup[EPA_40CFR_Part98],MATCH(Table4[[#This Row],[Facility_Name]],Source_Lookup[Facility],0)),"")=0,"",_xlfn.IFNA(INDEX(Source_Lookup[EPA_40CFR_Part98],MATCH(Table4[[#This Row],[Facility_Name]],Source_Lookup[Facility],0)),""))</f>
        <v/>
      </c>
      <c r="G151" s="44" t="str">
        <f>IF(_xlfn.IFNA(INDEX(Source_Lookup[EIA_ID],MATCH(Table4[[#This Row],[Facility_Name]],Source_Lookup[Facility],0)),"")=0,"",_xlfn.IFNA(INDEX(Source_Lookup[EIA_ID],MATCH(Table4[[#This Row],[Facility_Name]],Source_Lookup[Facility],0)),""))</f>
        <v/>
      </c>
      <c r="H151" s="44"/>
      <c r="I151" s="5" t="str">
        <f>IF(_xlfn.IFNA(INDEX(Source_Lookup[Address],MATCH(Table4[[#This Row],[Facility_Name]],Source_Lookup[Facility],0)),"")=0,"",_xlfn.IFNA(INDEX(Source_Lookup[Address],MATCH(Table4[[#This Row],[Facility_Name]],Source_Lookup[Facility],0)),""))</f>
        <v/>
      </c>
      <c r="J151" s="5" t="str">
        <f>IF(_xlfn.IFNA(INDEX(Source_Lookup[Jurisdiction],MATCH(Table4[[#This Row],[Facility_Name]],Source_Lookup[Facility],0)),"")=0,"",_xlfn.IFNA(INDEX(Source_Lookup[Jurisdiction],MATCH(Table4[[#This Row],[Facility_Name]],Source_Lookup[Facility],0)),""))</f>
        <v/>
      </c>
      <c r="K151" s="63" t="str">
        <f>IF(_xlfn.IFNA(INDEX(Source_Lookup[Latitude],MATCH(Table4[[#This Row],[Facility_Name]],Source_Lookup[Facility],0)),"")=0,"",_xlfn.IFNA(INDEX(Source_Lookup[Latitude],MATCH(Table4[[#This Row],[Facility_Name]],Source_Lookup[Facility],0)),""))</f>
        <v/>
      </c>
      <c r="L151" s="63" t="str">
        <f>IF(_xlfn.IFNA(INDEX(Source_Lookup[Longitude],MATCH(Table4[[#This Row],[Facility_Name]],Source_Lookup[Facility],0)),"")=0,"",_xlfn.IFNA(INDEX(Source_Lookup[Longitude],MATCH(Table4[[#This Row],[Facility_Name]],Source_Lookup[Facility],0)),""))</f>
        <v/>
      </c>
      <c r="M151" s="5"/>
      <c r="N151" s="5"/>
      <c r="O151" s="25"/>
      <c r="P151" s="5"/>
      <c r="Q151" s="65"/>
      <c r="R151" s="8"/>
      <c r="S151" s="64"/>
      <c r="T151" s="6"/>
      <c r="U151" s="47"/>
      <c r="V151" s="8"/>
      <c r="W151" s="47"/>
      <c r="X151" s="47"/>
      <c r="Y151" s="47"/>
      <c r="Z151" s="47"/>
      <c r="AA151" s="46"/>
      <c r="AB151" s="64"/>
      <c r="AC151" s="48"/>
      <c r="AD151" s="46"/>
      <c r="AE151" s="5"/>
      <c r="AF151" s="47"/>
      <c r="AG151" s="50"/>
      <c r="AH151" s="52" t="str">
        <f t="shared" si="6"/>
        <v/>
      </c>
      <c r="AI151" s="39">
        <f>IF(A151="",0,IF(OR(COUNTBLANK(C151)+COUNTBLANK(I151:J151)+COUNTBLANK(M151:R151)+COUNTBLANK(T151)+COUNTBLANK(V151)+COUNTBLANK(Table4[[#This Row],[Deliveries_from_new_facilities]])),"1","0"))</f>
        <v>0</v>
      </c>
      <c r="AJ151" s="37">
        <f t="shared" si="7"/>
        <v>0</v>
      </c>
      <c r="AK151" s="38">
        <f>IF(A151="",0,IF(V151="no",0,IF(OR(COUNTBLANK(Table4[[#This Row],[Net_Nameplate_Capacity_MW]:[Additional_Capacity]])+COUNTBLANK(Table4[[#This Row],[Deliveries_from_existing_factilities]])),"1","0")))</f>
        <v>0</v>
      </c>
      <c r="AL151" s="37">
        <f>IF(OR(A151="",Table4[[#This Row],[GPE_Determination]]="No"),0,IF(AA151="NO",0,IF(OR(COUNTBLANK(Table4[[#This Row],[Implementation_Date]:[Description_of_Activities]])),"1","0")))</f>
        <v>0</v>
      </c>
    </row>
    <row r="152" spans="1:38" s="7" customFormat="1" ht="15.6" x14ac:dyDescent="0.3">
      <c r="A152" s="40"/>
      <c r="B152" s="44"/>
      <c r="C152" s="6"/>
      <c r="D152" s="49" t="str">
        <f>IF(Table4[[#This Row],[Facility_Name]]=0,"",IF(_xlfn.IFNA(INDEX(Source_Lookup[SourceID],MATCH(Table4[[#This Row],[Facility_Name]],Source_Lookup[Facility],0)),"")=0,"",_xlfn.IFNA(INDEX(Source_Lookup[SourceID],MATCH(Table4[[#This Row],[Facility_Name]],Source_Lookup[Facility],0)),"Newly Specified")))</f>
        <v/>
      </c>
      <c r="E152" s="63" t="str">
        <f>IF(_xlfn.IFNA(INDEX(Source_Lookup[EPA_Acid_Rain_Program],MATCH(Table4[[#This Row],[Facility_Name]],Source_Lookup[Facility],0)),"")=0,"",_xlfn.IFNA(INDEX(Source_Lookup[EPA_Acid_Rain_Program],MATCH(Table4[[#This Row],[Facility_Name]],Source_Lookup[Facility],0)),""))</f>
        <v/>
      </c>
      <c r="F152" s="44" t="str">
        <f>IF(_xlfn.IFNA(INDEX(Source_Lookup[EPA_40CFR_Part98],MATCH(Table4[[#This Row],[Facility_Name]],Source_Lookup[Facility],0)),"")=0,"",_xlfn.IFNA(INDEX(Source_Lookup[EPA_40CFR_Part98],MATCH(Table4[[#This Row],[Facility_Name]],Source_Lookup[Facility],0)),""))</f>
        <v/>
      </c>
      <c r="G152" s="44" t="str">
        <f>IF(_xlfn.IFNA(INDEX(Source_Lookup[EIA_ID],MATCH(Table4[[#This Row],[Facility_Name]],Source_Lookup[Facility],0)),"")=0,"",_xlfn.IFNA(INDEX(Source_Lookup[EIA_ID],MATCH(Table4[[#This Row],[Facility_Name]],Source_Lookup[Facility],0)),""))</f>
        <v/>
      </c>
      <c r="H152" s="44"/>
      <c r="I152" s="5" t="str">
        <f>IF(_xlfn.IFNA(INDEX(Source_Lookup[Address],MATCH(Table4[[#This Row],[Facility_Name]],Source_Lookup[Facility],0)),"")=0,"",_xlfn.IFNA(INDEX(Source_Lookup[Address],MATCH(Table4[[#This Row],[Facility_Name]],Source_Lookup[Facility],0)),""))</f>
        <v/>
      </c>
      <c r="J152" s="5" t="str">
        <f>IF(_xlfn.IFNA(INDEX(Source_Lookup[Jurisdiction],MATCH(Table4[[#This Row],[Facility_Name]],Source_Lookup[Facility],0)),"")=0,"",_xlfn.IFNA(INDEX(Source_Lookup[Jurisdiction],MATCH(Table4[[#This Row],[Facility_Name]],Source_Lookup[Facility],0)),""))</f>
        <v/>
      </c>
      <c r="K152" s="63" t="str">
        <f>IF(_xlfn.IFNA(INDEX(Source_Lookup[Latitude],MATCH(Table4[[#This Row],[Facility_Name]],Source_Lookup[Facility],0)),"")=0,"",_xlfn.IFNA(INDEX(Source_Lookup[Latitude],MATCH(Table4[[#This Row],[Facility_Name]],Source_Lookup[Facility],0)),""))</f>
        <v/>
      </c>
      <c r="L152" s="63" t="str">
        <f>IF(_xlfn.IFNA(INDEX(Source_Lookup[Longitude],MATCH(Table4[[#This Row],[Facility_Name]],Source_Lookup[Facility],0)),"")=0,"",_xlfn.IFNA(INDEX(Source_Lookup[Longitude],MATCH(Table4[[#This Row],[Facility_Name]],Source_Lookup[Facility],0)),""))</f>
        <v/>
      </c>
      <c r="M152" s="5"/>
      <c r="N152" s="5"/>
      <c r="O152" s="25"/>
      <c r="P152" s="5"/>
      <c r="Q152" s="65"/>
      <c r="R152" s="8"/>
      <c r="S152" s="64"/>
      <c r="T152" s="6"/>
      <c r="U152" s="47"/>
      <c r="V152" s="8"/>
      <c r="W152" s="47"/>
      <c r="X152" s="47"/>
      <c r="Y152" s="47"/>
      <c r="Z152" s="47"/>
      <c r="AA152" s="46"/>
      <c r="AB152" s="64"/>
      <c r="AC152" s="48"/>
      <c r="AD152" s="46"/>
      <c r="AE152" s="5"/>
      <c r="AF152" s="47"/>
      <c r="AG152" s="50"/>
      <c r="AH152" s="52" t="str">
        <f t="shared" si="6"/>
        <v/>
      </c>
      <c r="AI152" s="39">
        <f>IF(A152="",0,IF(OR(COUNTBLANK(C152)+COUNTBLANK(I152:J152)+COUNTBLANK(M152:R152)+COUNTBLANK(T152)+COUNTBLANK(V152)+COUNTBLANK(Table4[[#This Row],[Deliveries_from_new_facilities]])),"1","0"))</f>
        <v>0</v>
      </c>
      <c r="AJ152" s="37">
        <f t="shared" si="7"/>
        <v>0</v>
      </c>
      <c r="AK152" s="38">
        <f>IF(A152="",0,IF(V152="no",0,IF(OR(COUNTBLANK(Table4[[#This Row],[Net_Nameplate_Capacity_MW]:[Additional_Capacity]])+COUNTBLANK(Table4[[#This Row],[Deliveries_from_existing_factilities]])),"1","0")))</f>
        <v>0</v>
      </c>
      <c r="AL152" s="37">
        <f>IF(OR(A152="",Table4[[#This Row],[GPE_Determination]]="No"),0,IF(AA152="NO",0,IF(OR(COUNTBLANK(Table4[[#This Row],[Implementation_Date]:[Description_of_Activities]])),"1","0")))</f>
        <v>0</v>
      </c>
    </row>
    <row r="153" spans="1:38" s="7" customFormat="1" ht="15.6" x14ac:dyDescent="0.3">
      <c r="A153" s="40"/>
      <c r="B153" s="44"/>
      <c r="C153" s="6"/>
      <c r="D153" s="49" t="str">
        <f>IF(Table4[[#This Row],[Facility_Name]]=0,"",IF(_xlfn.IFNA(INDEX(Source_Lookup[SourceID],MATCH(Table4[[#This Row],[Facility_Name]],Source_Lookup[Facility],0)),"")=0,"",_xlfn.IFNA(INDEX(Source_Lookup[SourceID],MATCH(Table4[[#This Row],[Facility_Name]],Source_Lookup[Facility],0)),"Newly Specified")))</f>
        <v/>
      </c>
      <c r="E153" s="63" t="str">
        <f>IF(_xlfn.IFNA(INDEX(Source_Lookup[EPA_Acid_Rain_Program],MATCH(Table4[[#This Row],[Facility_Name]],Source_Lookup[Facility],0)),"")=0,"",_xlfn.IFNA(INDEX(Source_Lookup[EPA_Acid_Rain_Program],MATCH(Table4[[#This Row],[Facility_Name]],Source_Lookup[Facility],0)),""))</f>
        <v/>
      </c>
      <c r="F153" s="44" t="str">
        <f>IF(_xlfn.IFNA(INDEX(Source_Lookup[EPA_40CFR_Part98],MATCH(Table4[[#This Row],[Facility_Name]],Source_Lookup[Facility],0)),"")=0,"",_xlfn.IFNA(INDEX(Source_Lookup[EPA_40CFR_Part98],MATCH(Table4[[#This Row],[Facility_Name]],Source_Lookup[Facility],0)),""))</f>
        <v/>
      </c>
      <c r="G153" s="44" t="str">
        <f>IF(_xlfn.IFNA(INDEX(Source_Lookup[EIA_ID],MATCH(Table4[[#This Row],[Facility_Name]],Source_Lookup[Facility],0)),"")=0,"",_xlfn.IFNA(INDEX(Source_Lookup[EIA_ID],MATCH(Table4[[#This Row],[Facility_Name]],Source_Lookup[Facility],0)),""))</f>
        <v/>
      </c>
      <c r="H153" s="44"/>
      <c r="I153" s="5" t="str">
        <f>IF(_xlfn.IFNA(INDEX(Source_Lookup[Address],MATCH(Table4[[#This Row],[Facility_Name]],Source_Lookup[Facility],0)),"")=0,"",_xlfn.IFNA(INDEX(Source_Lookup[Address],MATCH(Table4[[#This Row],[Facility_Name]],Source_Lookup[Facility],0)),""))</f>
        <v/>
      </c>
      <c r="J153" s="5" t="str">
        <f>IF(_xlfn.IFNA(INDEX(Source_Lookup[Jurisdiction],MATCH(Table4[[#This Row],[Facility_Name]],Source_Lookup[Facility],0)),"")=0,"",_xlfn.IFNA(INDEX(Source_Lookup[Jurisdiction],MATCH(Table4[[#This Row],[Facility_Name]],Source_Lookup[Facility],0)),""))</f>
        <v/>
      </c>
      <c r="K153" s="63" t="str">
        <f>IF(_xlfn.IFNA(INDEX(Source_Lookup[Latitude],MATCH(Table4[[#This Row],[Facility_Name]],Source_Lookup[Facility],0)),"")=0,"",_xlfn.IFNA(INDEX(Source_Lookup[Latitude],MATCH(Table4[[#This Row],[Facility_Name]],Source_Lookup[Facility],0)),""))</f>
        <v/>
      </c>
      <c r="L153" s="63" t="str">
        <f>IF(_xlfn.IFNA(INDEX(Source_Lookup[Longitude],MATCH(Table4[[#This Row],[Facility_Name]],Source_Lookup[Facility],0)),"")=0,"",_xlfn.IFNA(INDEX(Source_Lookup[Longitude],MATCH(Table4[[#This Row],[Facility_Name]],Source_Lookup[Facility],0)),""))</f>
        <v/>
      </c>
      <c r="M153" s="5"/>
      <c r="N153" s="5"/>
      <c r="O153" s="25"/>
      <c r="P153" s="5"/>
      <c r="Q153" s="65"/>
      <c r="R153" s="8"/>
      <c r="S153" s="64"/>
      <c r="T153" s="6"/>
      <c r="U153" s="47"/>
      <c r="V153" s="8"/>
      <c r="W153" s="47"/>
      <c r="X153" s="47"/>
      <c r="Y153" s="47"/>
      <c r="Z153" s="47"/>
      <c r="AA153" s="46"/>
      <c r="AB153" s="64"/>
      <c r="AC153" s="48"/>
      <c r="AD153" s="46"/>
      <c r="AE153" s="5"/>
      <c r="AF153" s="47"/>
      <c r="AG153" s="50"/>
      <c r="AH153" s="52" t="str">
        <f t="shared" si="6"/>
        <v/>
      </c>
      <c r="AI153" s="39">
        <f>IF(A153="",0,IF(OR(COUNTBLANK(C153)+COUNTBLANK(I153:J153)+COUNTBLANK(M153:R153)+COUNTBLANK(T153)+COUNTBLANK(V153)+COUNTBLANK(Table4[[#This Row],[Deliveries_from_new_facilities]])),"1","0"))</f>
        <v>0</v>
      </c>
      <c r="AJ153" s="37">
        <f t="shared" si="7"/>
        <v>0</v>
      </c>
      <c r="AK153" s="38">
        <f>IF(A153="",0,IF(V153="no",0,IF(OR(COUNTBLANK(Table4[[#This Row],[Net_Nameplate_Capacity_MW]:[Additional_Capacity]])+COUNTBLANK(Table4[[#This Row],[Deliveries_from_existing_factilities]])),"1","0")))</f>
        <v>0</v>
      </c>
      <c r="AL153" s="37">
        <f>IF(OR(A153="",Table4[[#This Row],[GPE_Determination]]="No"),0,IF(AA153="NO",0,IF(OR(COUNTBLANK(Table4[[#This Row],[Implementation_Date]:[Description_of_Activities]])),"1","0")))</f>
        <v>0</v>
      </c>
    </row>
    <row r="154" spans="1:38" s="7" customFormat="1" ht="15.6" x14ac:dyDescent="0.3">
      <c r="A154" s="40"/>
      <c r="B154" s="44"/>
      <c r="C154" s="6"/>
      <c r="D154" s="49" t="str">
        <f>IF(Table4[[#This Row],[Facility_Name]]=0,"",IF(_xlfn.IFNA(INDEX(Source_Lookup[SourceID],MATCH(Table4[[#This Row],[Facility_Name]],Source_Lookup[Facility],0)),"")=0,"",_xlfn.IFNA(INDEX(Source_Lookup[SourceID],MATCH(Table4[[#This Row],[Facility_Name]],Source_Lookup[Facility],0)),"Newly Specified")))</f>
        <v/>
      </c>
      <c r="E154" s="63" t="str">
        <f>IF(_xlfn.IFNA(INDEX(Source_Lookup[EPA_Acid_Rain_Program],MATCH(Table4[[#This Row],[Facility_Name]],Source_Lookup[Facility],0)),"")=0,"",_xlfn.IFNA(INDEX(Source_Lookup[EPA_Acid_Rain_Program],MATCH(Table4[[#This Row],[Facility_Name]],Source_Lookup[Facility],0)),""))</f>
        <v/>
      </c>
      <c r="F154" s="44" t="str">
        <f>IF(_xlfn.IFNA(INDEX(Source_Lookup[EPA_40CFR_Part98],MATCH(Table4[[#This Row],[Facility_Name]],Source_Lookup[Facility],0)),"")=0,"",_xlfn.IFNA(INDEX(Source_Lookup[EPA_40CFR_Part98],MATCH(Table4[[#This Row],[Facility_Name]],Source_Lookup[Facility],0)),""))</f>
        <v/>
      </c>
      <c r="G154" s="44" t="str">
        <f>IF(_xlfn.IFNA(INDEX(Source_Lookup[EIA_ID],MATCH(Table4[[#This Row],[Facility_Name]],Source_Lookup[Facility],0)),"")=0,"",_xlfn.IFNA(INDEX(Source_Lookup[EIA_ID],MATCH(Table4[[#This Row],[Facility_Name]],Source_Lookup[Facility],0)),""))</f>
        <v/>
      </c>
      <c r="H154" s="44"/>
      <c r="I154" s="5" t="str">
        <f>IF(_xlfn.IFNA(INDEX(Source_Lookup[Address],MATCH(Table4[[#This Row],[Facility_Name]],Source_Lookup[Facility],0)),"")=0,"",_xlfn.IFNA(INDEX(Source_Lookup[Address],MATCH(Table4[[#This Row],[Facility_Name]],Source_Lookup[Facility],0)),""))</f>
        <v/>
      </c>
      <c r="J154" s="5" t="str">
        <f>IF(_xlfn.IFNA(INDEX(Source_Lookup[Jurisdiction],MATCH(Table4[[#This Row],[Facility_Name]],Source_Lookup[Facility],0)),"")=0,"",_xlfn.IFNA(INDEX(Source_Lookup[Jurisdiction],MATCH(Table4[[#This Row],[Facility_Name]],Source_Lookup[Facility],0)),""))</f>
        <v/>
      </c>
      <c r="K154" s="63" t="str">
        <f>IF(_xlfn.IFNA(INDEX(Source_Lookup[Latitude],MATCH(Table4[[#This Row],[Facility_Name]],Source_Lookup[Facility],0)),"")=0,"",_xlfn.IFNA(INDEX(Source_Lookup[Latitude],MATCH(Table4[[#This Row],[Facility_Name]],Source_Lookup[Facility],0)),""))</f>
        <v/>
      </c>
      <c r="L154" s="63" t="str">
        <f>IF(_xlfn.IFNA(INDEX(Source_Lookup[Longitude],MATCH(Table4[[#This Row],[Facility_Name]],Source_Lookup[Facility],0)),"")=0,"",_xlfn.IFNA(INDEX(Source_Lookup[Longitude],MATCH(Table4[[#This Row],[Facility_Name]],Source_Lookup[Facility],0)),""))</f>
        <v/>
      </c>
      <c r="M154" s="5"/>
      <c r="N154" s="5"/>
      <c r="O154" s="25"/>
      <c r="P154" s="5"/>
      <c r="Q154" s="65"/>
      <c r="R154" s="8"/>
      <c r="S154" s="64"/>
      <c r="T154" s="6"/>
      <c r="U154" s="47"/>
      <c r="V154" s="8"/>
      <c r="W154" s="47"/>
      <c r="X154" s="47"/>
      <c r="Y154" s="47"/>
      <c r="Z154" s="47"/>
      <c r="AA154" s="46"/>
      <c r="AB154" s="64"/>
      <c r="AC154" s="48"/>
      <c r="AD154" s="46"/>
      <c r="AE154" s="5"/>
      <c r="AF154" s="47"/>
      <c r="AG154" s="50"/>
      <c r="AH154" s="52" t="str">
        <f t="shared" si="6"/>
        <v/>
      </c>
      <c r="AI154" s="39">
        <f>IF(A154="",0,IF(OR(COUNTBLANK(C154)+COUNTBLANK(I154:J154)+COUNTBLANK(M154:R154)+COUNTBLANK(T154)+COUNTBLANK(V154)+COUNTBLANK(Table4[[#This Row],[Deliveries_from_new_facilities]])),"1","0"))</f>
        <v>0</v>
      </c>
      <c r="AJ154" s="37">
        <f t="shared" si="7"/>
        <v>0</v>
      </c>
      <c r="AK154" s="38">
        <f>IF(A154="",0,IF(V154="no",0,IF(OR(COUNTBLANK(Table4[[#This Row],[Net_Nameplate_Capacity_MW]:[Additional_Capacity]])+COUNTBLANK(Table4[[#This Row],[Deliveries_from_existing_factilities]])),"1","0")))</f>
        <v>0</v>
      </c>
      <c r="AL154" s="37">
        <f>IF(OR(A154="",Table4[[#This Row],[GPE_Determination]]="No"),0,IF(AA154="NO",0,IF(OR(COUNTBLANK(Table4[[#This Row],[Implementation_Date]:[Description_of_Activities]])),"1","0")))</f>
        <v>0</v>
      </c>
    </row>
    <row r="155" spans="1:38" s="7" customFormat="1" ht="15.6" x14ac:dyDescent="0.3">
      <c r="A155" s="40"/>
      <c r="B155" s="44"/>
      <c r="C155" s="6"/>
      <c r="D155" s="49" t="str">
        <f>IF(Table4[[#This Row],[Facility_Name]]=0,"",IF(_xlfn.IFNA(INDEX(Source_Lookup[SourceID],MATCH(Table4[[#This Row],[Facility_Name]],Source_Lookup[Facility],0)),"")=0,"",_xlfn.IFNA(INDEX(Source_Lookup[SourceID],MATCH(Table4[[#This Row],[Facility_Name]],Source_Lookup[Facility],0)),"Newly Specified")))</f>
        <v/>
      </c>
      <c r="E155" s="63" t="str">
        <f>IF(_xlfn.IFNA(INDEX(Source_Lookup[EPA_Acid_Rain_Program],MATCH(Table4[[#This Row],[Facility_Name]],Source_Lookup[Facility],0)),"")=0,"",_xlfn.IFNA(INDEX(Source_Lookup[EPA_Acid_Rain_Program],MATCH(Table4[[#This Row],[Facility_Name]],Source_Lookup[Facility],0)),""))</f>
        <v/>
      </c>
      <c r="F155" s="44" t="str">
        <f>IF(_xlfn.IFNA(INDEX(Source_Lookup[EPA_40CFR_Part98],MATCH(Table4[[#This Row],[Facility_Name]],Source_Lookup[Facility],0)),"")=0,"",_xlfn.IFNA(INDEX(Source_Lookup[EPA_40CFR_Part98],MATCH(Table4[[#This Row],[Facility_Name]],Source_Lookup[Facility],0)),""))</f>
        <v/>
      </c>
      <c r="G155" s="44" t="str">
        <f>IF(_xlfn.IFNA(INDEX(Source_Lookup[EIA_ID],MATCH(Table4[[#This Row],[Facility_Name]],Source_Lookup[Facility],0)),"")=0,"",_xlfn.IFNA(INDEX(Source_Lookup[EIA_ID],MATCH(Table4[[#This Row],[Facility_Name]],Source_Lookup[Facility],0)),""))</f>
        <v/>
      </c>
      <c r="H155" s="44"/>
      <c r="I155" s="5" t="str">
        <f>IF(_xlfn.IFNA(INDEX(Source_Lookup[Address],MATCH(Table4[[#This Row],[Facility_Name]],Source_Lookup[Facility],0)),"")=0,"",_xlfn.IFNA(INDEX(Source_Lookup[Address],MATCH(Table4[[#This Row],[Facility_Name]],Source_Lookup[Facility],0)),""))</f>
        <v/>
      </c>
      <c r="J155" s="5" t="str">
        <f>IF(_xlfn.IFNA(INDEX(Source_Lookup[Jurisdiction],MATCH(Table4[[#This Row],[Facility_Name]],Source_Lookup[Facility],0)),"")=0,"",_xlfn.IFNA(INDEX(Source_Lookup[Jurisdiction],MATCH(Table4[[#This Row],[Facility_Name]],Source_Lookup[Facility],0)),""))</f>
        <v/>
      </c>
      <c r="K155" s="63" t="str">
        <f>IF(_xlfn.IFNA(INDEX(Source_Lookup[Latitude],MATCH(Table4[[#This Row],[Facility_Name]],Source_Lookup[Facility],0)),"")=0,"",_xlfn.IFNA(INDEX(Source_Lookup[Latitude],MATCH(Table4[[#This Row],[Facility_Name]],Source_Lookup[Facility],0)),""))</f>
        <v/>
      </c>
      <c r="L155" s="63" t="str">
        <f>IF(_xlfn.IFNA(INDEX(Source_Lookup[Longitude],MATCH(Table4[[#This Row],[Facility_Name]],Source_Lookup[Facility],0)),"")=0,"",_xlfn.IFNA(INDEX(Source_Lookup[Longitude],MATCH(Table4[[#This Row],[Facility_Name]],Source_Lookup[Facility],0)),""))</f>
        <v/>
      </c>
      <c r="M155" s="5"/>
      <c r="N155" s="5"/>
      <c r="O155" s="25"/>
      <c r="P155" s="5"/>
      <c r="Q155" s="65"/>
      <c r="R155" s="8"/>
      <c r="S155" s="64"/>
      <c r="T155" s="6"/>
      <c r="U155" s="47"/>
      <c r="V155" s="8"/>
      <c r="W155" s="47"/>
      <c r="X155" s="47"/>
      <c r="Y155" s="47"/>
      <c r="Z155" s="47"/>
      <c r="AA155" s="46"/>
      <c r="AB155" s="64"/>
      <c r="AC155" s="48"/>
      <c r="AD155" s="46"/>
      <c r="AE155" s="5"/>
      <c r="AF155" s="47"/>
      <c r="AG155" s="50"/>
      <c r="AH155" s="52" t="str">
        <f t="shared" si="6"/>
        <v/>
      </c>
      <c r="AI155" s="39">
        <f>IF(A155="",0,IF(OR(COUNTBLANK(C155)+COUNTBLANK(I155:J155)+COUNTBLANK(M155:R155)+COUNTBLANK(T155)+COUNTBLANK(V155)+COUNTBLANK(Table4[[#This Row],[Deliveries_from_new_facilities]])),"1","0"))</f>
        <v>0</v>
      </c>
      <c r="AJ155" s="37">
        <f t="shared" si="7"/>
        <v>0</v>
      </c>
      <c r="AK155" s="38">
        <f>IF(A155="",0,IF(V155="no",0,IF(OR(COUNTBLANK(Table4[[#This Row],[Net_Nameplate_Capacity_MW]:[Additional_Capacity]])+COUNTBLANK(Table4[[#This Row],[Deliveries_from_existing_factilities]])),"1","0")))</f>
        <v>0</v>
      </c>
      <c r="AL155" s="37">
        <f>IF(OR(A155="",Table4[[#This Row],[GPE_Determination]]="No"),0,IF(AA155="NO",0,IF(OR(COUNTBLANK(Table4[[#This Row],[Implementation_Date]:[Description_of_Activities]])),"1","0")))</f>
        <v>0</v>
      </c>
    </row>
    <row r="156" spans="1:38" s="7" customFormat="1" ht="15.6" x14ac:dyDescent="0.3">
      <c r="A156" s="40"/>
      <c r="B156" s="44"/>
      <c r="C156" s="6"/>
      <c r="D156" s="49" t="str">
        <f>IF(Table4[[#This Row],[Facility_Name]]=0,"",IF(_xlfn.IFNA(INDEX(Source_Lookup[SourceID],MATCH(Table4[[#This Row],[Facility_Name]],Source_Lookup[Facility],0)),"")=0,"",_xlfn.IFNA(INDEX(Source_Lookup[SourceID],MATCH(Table4[[#This Row],[Facility_Name]],Source_Lookup[Facility],0)),"Newly Specified")))</f>
        <v/>
      </c>
      <c r="E156" s="63" t="str">
        <f>IF(_xlfn.IFNA(INDEX(Source_Lookup[EPA_Acid_Rain_Program],MATCH(Table4[[#This Row],[Facility_Name]],Source_Lookup[Facility],0)),"")=0,"",_xlfn.IFNA(INDEX(Source_Lookup[EPA_Acid_Rain_Program],MATCH(Table4[[#This Row],[Facility_Name]],Source_Lookup[Facility],0)),""))</f>
        <v/>
      </c>
      <c r="F156" s="44" t="str">
        <f>IF(_xlfn.IFNA(INDEX(Source_Lookup[EPA_40CFR_Part98],MATCH(Table4[[#This Row],[Facility_Name]],Source_Lookup[Facility],0)),"")=0,"",_xlfn.IFNA(INDEX(Source_Lookup[EPA_40CFR_Part98],MATCH(Table4[[#This Row],[Facility_Name]],Source_Lookup[Facility],0)),""))</f>
        <v/>
      </c>
      <c r="G156" s="44" t="str">
        <f>IF(_xlfn.IFNA(INDEX(Source_Lookup[EIA_ID],MATCH(Table4[[#This Row],[Facility_Name]],Source_Lookup[Facility],0)),"")=0,"",_xlfn.IFNA(INDEX(Source_Lookup[EIA_ID],MATCH(Table4[[#This Row],[Facility_Name]],Source_Lookup[Facility],0)),""))</f>
        <v/>
      </c>
      <c r="H156" s="44"/>
      <c r="I156" s="5" t="str">
        <f>IF(_xlfn.IFNA(INDEX(Source_Lookup[Address],MATCH(Table4[[#This Row],[Facility_Name]],Source_Lookup[Facility],0)),"")=0,"",_xlfn.IFNA(INDEX(Source_Lookup[Address],MATCH(Table4[[#This Row],[Facility_Name]],Source_Lookup[Facility],0)),""))</f>
        <v/>
      </c>
      <c r="J156" s="5" t="str">
        <f>IF(_xlfn.IFNA(INDEX(Source_Lookup[Jurisdiction],MATCH(Table4[[#This Row],[Facility_Name]],Source_Lookup[Facility],0)),"")=0,"",_xlfn.IFNA(INDEX(Source_Lookup[Jurisdiction],MATCH(Table4[[#This Row],[Facility_Name]],Source_Lookup[Facility],0)),""))</f>
        <v/>
      </c>
      <c r="K156" s="63" t="str">
        <f>IF(_xlfn.IFNA(INDEX(Source_Lookup[Latitude],MATCH(Table4[[#This Row],[Facility_Name]],Source_Lookup[Facility],0)),"")=0,"",_xlfn.IFNA(INDEX(Source_Lookup[Latitude],MATCH(Table4[[#This Row],[Facility_Name]],Source_Lookup[Facility],0)),""))</f>
        <v/>
      </c>
      <c r="L156" s="63" t="str">
        <f>IF(_xlfn.IFNA(INDEX(Source_Lookup[Longitude],MATCH(Table4[[#This Row],[Facility_Name]],Source_Lookup[Facility],0)),"")=0,"",_xlfn.IFNA(INDEX(Source_Lookup[Longitude],MATCH(Table4[[#This Row],[Facility_Name]],Source_Lookup[Facility],0)),""))</f>
        <v/>
      </c>
      <c r="M156" s="5"/>
      <c r="N156" s="5"/>
      <c r="O156" s="25"/>
      <c r="P156" s="5"/>
      <c r="Q156" s="65"/>
      <c r="R156" s="8"/>
      <c r="S156" s="64"/>
      <c r="T156" s="6"/>
      <c r="U156" s="47"/>
      <c r="V156" s="8"/>
      <c r="W156" s="47"/>
      <c r="X156" s="47"/>
      <c r="Y156" s="47"/>
      <c r="Z156" s="47"/>
      <c r="AA156" s="46"/>
      <c r="AB156" s="64"/>
      <c r="AC156" s="48"/>
      <c r="AD156" s="46"/>
      <c r="AE156" s="5"/>
      <c r="AF156" s="47"/>
      <c r="AG156" s="50"/>
      <c r="AH156" s="52" t="str">
        <f t="shared" si="6"/>
        <v/>
      </c>
      <c r="AI156" s="39">
        <f>IF(A156="",0,IF(OR(COUNTBLANK(C156)+COUNTBLANK(I156:J156)+COUNTBLANK(M156:R156)+COUNTBLANK(T156)+COUNTBLANK(V156)+COUNTBLANK(Table4[[#This Row],[Deliveries_from_new_facilities]])),"1","0"))</f>
        <v>0</v>
      </c>
      <c r="AJ156" s="37">
        <f t="shared" si="7"/>
        <v>0</v>
      </c>
      <c r="AK156" s="38">
        <f>IF(A156="",0,IF(V156="no",0,IF(OR(COUNTBLANK(Table4[[#This Row],[Net_Nameplate_Capacity_MW]:[Additional_Capacity]])+COUNTBLANK(Table4[[#This Row],[Deliveries_from_existing_factilities]])),"1","0")))</f>
        <v>0</v>
      </c>
      <c r="AL156" s="37">
        <f>IF(OR(A156="",Table4[[#This Row],[GPE_Determination]]="No"),0,IF(AA156="NO",0,IF(OR(COUNTBLANK(Table4[[#This Row],[Implementation_Date]:[Description_of_Activities]])),"1","0")))</f>
        <v>0</v>
      </c>
    </row>
    <row r="157" spans="1:38" s="7" customFormat="1" ht="15.6" x14ac:dyDescent="0.3">
      <c r="A157" s="40"/>
      <c r="B157" s="44"/>
      <c r="C157" s="6"/>
      <c r="D157" s="49" t="str">
        <f>IF(Table4[[#This Row],[Facility_Name]]=0,"",IF(_xlfn.IFNA(INDEX(Source_Lookup[SourceID],MATCH(Table4[[#This Row],[Facility_Name]],Source_Lookup[Facility],0)),"")=0,"",_xlfn.IFNA(INDEX(Source_Lookup[SourceID],MATCH(Table4[[#This Row],[Facility_Name]],Source_Lookup[Facility],0)),"Newly Specified")))</f>
        <v/>
      </c>
      <c r="E157" s="63" t="str">
        <f>IF(_xlfn.IFNA(INDEX(Source_Lookup[EPA_Acid_Rain_Program],MATCH(Table4[[#This Row],[Facility_Name]],Source_Lookup[Facility],0)),"")=0,"",_xlfn.IFNA(INDEX(Source_Lookup[EPA_Acid_Rain_Program],MATCH(Table4[[#This Row],[Facility_Name]],Source_Lookup[Facility],0)),""))</f>
        <v/>
      </c>
      <c r="F157" s="44" t="str">
        <f>IF(_xlfn.IFNA(INDEX(Source_Lookup[EPA_40CFR_Part98],MATCH(Table4[[#This Row],[Facility_Name]],Source_Lookup[Facility],0)),"")=0,"",_xlfn.IFNA(INDEX(Source_Lookup[EPA_40CFR_Part98],MATCH(Table4[[#This Row],[Facility_Name]],Source_Lookup[Facility],0)),""))</f>
        <v/>
      </c>
      <c r="G157" s="44" t="str">
        <f>IF(_xlfn.IFNA(INDEX(Source_Lookup[EIA_ID],MATCH(Table4[[#This Row],[Facility_Name]],Source_Lookup[Facility],0)),"")=0,"",_xlfn.IFNA(INDEX(Source_Lookup[EIA_ID],MATCH(Table4[[#This Row],[Facility_Name]],Source_Lookup[Facility],0)),""))</f>
        <v/>
      </c>
      <c r="H157" s="44"/>
      <c r="I157" s="5" t="str">
        <f>IF(_xlfn.IFNA(INDEX(Source_Lookup[Address],MATCH(Table4[[#This Row],[Facility_Name]],Source_Lookup[Facility],0)),"")=0,"",_xlfn.IFNA(INDEX(Source_Lookup[Address],MATCH(Table4[[#This Row],[Facility_Name]],Source_Lookup[Facility],0)),""))</f>
        <v/>
      </c>
      <c r="J157" s="5" t="str">
        <f>IF(_xlfn.IFNA(INDEX(Source_Lookup[Jurisdiction],MATCH(Table4[[#This Row],[Facility_Name]],Source_Lookup[Facility],0)),"")=0,"",_xlfn.IFNA(INDEX(Source_Lookup[Jurisdiction],MATCH(Table4[[#This Row],[Facility_Name]],Source_Lookup[Facility],0)),""))</f>
        <v/>
      </c>
      <c r="K157" s="63" t="str">
        <f>IF(_xlfn.IFNA(INDEX(Source_Lookup[Latitude],MATCH(Table4[[#This Row],[Facility_Name]],Source_Lookup[Facility],0)),"")=0,"",_xlfn.IFNA(INDEX(Source_Lookup[Latitude],MATCH(Table4[[#This Row],[Facility_Name]],Source_Lookup[Facility],0)),""))</f>
        <v/>
      </c>
      <c r="L157" s="63" t="str">
        <f>IF(_xlfn.IFNA(INDEX(Source_Lookup[Longitude],MATCH(Table4[[#This Row],[Facility_Name]],Source_Lookup[Facility],0)),"")=0,"",_xlfn.IFNA(INDEX(Source_Lookup[Longitude],MATCH(Table4[[#This Row],[Facility_Name]],Source_Lookup[Facility],0)),""))</f>
        <v/>
      </c>
      <c r="M157" s="5"/>
      <c r="N157" s="5"/>
      <c r="O157" s="25"/>
      <c r="P157" s="5"/>
      <c r="Q157" s="65"/>
      <c r="R157" s="8"/>
      <c r="S157" s="64"/>
      <c r="T157" s="6"/>
      <c r="U157" s="47"/>
      <c r="V157" s="8"/>
      <c r="W157" s="47"/>
      <c r="X157" s="47"/>
      <c r="Y157" s="47"/>
      <c r="Z157" s="47"/>
      <c r="AA157" s="46"/>
      <c r="AB157" s="64"/>
      <c r="AC157" s="48"/>
      <c r="AD157" s="46"/>
      <c r="AE157" s="5"/>
      <c r="AF157" s="47"/>
      <c r="AG157" s="50"/>
      <c r="AH157" s="52" t="str">
        <f t="shared" si="6"/>
        <v/>
      </c>
      <c r="AI157" s="39">
        <f>IF(A157="",0,IF(OR(COUNTBLANK(C157)+COUNTBLANK(I157:J157)+COUNTBLANK(M157:R157)+COUNTBLANK(T157)+COUNTBLANK(V157)+COUNTBLANK(Table4[[#This Row],[Deliveries_from_new_facilities]])),"1","0"))</f>
        <v>0</v>
      </c>
      <c r="AJ157" s="37">
        <f t="shared" si="7"/>
        <v>0</v>
      </c>
      <c r="AK157" s="38">
        <f>IF(A157="",0,IF(V157="no",0,IF(OR(COUNTBLANK(Table4[[#This Row],[Net_Nameplate_Capacity_MW]:[Additional_Capacity]])+COUNTBLANK(Table4[[#This Row],[Deliveries_from_existing_factilities]])),"1","0")))</f>
        <v>0</v>
      </c>
      <c r="AL157" s="37">
        <f>IF(OR(A157="",Table4[[#This Row],[GPE_Determination]]="No"),0,IF(AA157="NO",0,IF(OR(COUNTBLANK(Table4[[#This Row],[Implementation_Date]:[Description_of_Activities]])),"1","0")))</f>
        <v>0</v>
      </c>
    </row>
    <row r="158" spans="1:38" s="7" customFormat="1" ht="15.6" x14ac:dyDescent="0.3">
      <c r="A158" s="40"/>
      <c r="B158" s="44"/>
      <c r="C158" s="6"/>
      <c r="D158" s="49" t="str">
        <f>IF(Table4[[#This Row],[Facility_Name]]=0,"",IF(_xlfn.IFNA(INDEX(Source_Lookup[SourceID],MATCH(Table4[[#This Row],[Facility_Name]],Source_Lookup[Facility],0)),"")=0,"",_xlfn.IFNA(INDEX(Source_Lookup[SourceID],MATCH(Table4[[#This Row],[Facility_Name]],Source_Lookup[Facility],0)),"Newly Specified")))</f>
        <v/>
      </c>
      <c r="E158" s="63" t="str">
        <f>IF(_xlfn.IFNA(INDEX(Source_Lookup[EPA_Acid_Rain_Program],MATCH(Table4[[#This Row],[Facility_Name]],Source_Lookup[Facility],0)),"")=0,"",_xlfn.IFNA(INDEX(Source_Lookup[EPA_Acid_Rain_Program],MATCH(Table4[[#This Row],[Facility_Name]],Source_Lookup[Facility],0)),""))</f>
        <v/>
      </c>
      <c r="F158" s="44" t="str">
        <f>IF(_xlfn.IFNA(INDEX(Source_Lookup[EPA_40CFR_Part98],MATCH(Table4[[#This Row],[Facility_Name]],Source_Lookup[Facility],0)),"")=0,"",_xlfn.IFNA(INDEX(Source_Lookup[EPA_40CFR_Part98],MATCH(Table4[[#This Row],[Facility_Name]],Source_Lookup[Facility],0)),""))</f>
        <v/>
      </c>
      <c r="G158" s="44" t="str">
        <f>IF(_xlfn.IFNA(INDEX(Source_Lookup[EIA_ID],MATCH(Table4[[#This Row],[Facility_Name]],Source_Lookup[Facility],0)),"")=0,"",_xlfn.IFNA(INDEX(Source_Lookup[EIA_ID],MATCH(Table4[[#This Row],[Facility_Name]],Source_Lookup[Facility],0)),""))</f>
        <v/>
      </c>
      <c r="H158" s="44"/>
      <c r="I158" s="5" t="str">
        <f>IF(_xlfn.IFNA(INDEX(Source_Lookup[Address],MATCH(Table4[[#This Row],[Facility_Name]],Source_Lookup[Facility],0)),"")=0,"",_xlfn.IFNA(INDEX(Source_Lookup[Address],MATCH(Table4[[#This Row],[Facility_Name]],Source_Lookup[Facility],0)),""))</f>
        <v/>
      </c>
      <c r="J158" s="5" t="str">
        <f>IF(_xlfn.IFNA(INDEX(Source_Lookup[Jurisdiction],MATCH(Table4[[#This Row],[Facility_Name]],Source_Lookup[Facility],0)),"")=0,"",_xlfn.IFNA(INDEX(Source_Lookup[Jurisdiction],MATCH(Table4[[#This Row],[Facility_Name]],Source_Lookup[Facility],0)),""))</f>
        <v/>
      </c>
      <c r="K158" s="63" t="str">
        <f>IF(_xlfn.IFNA(INDEX(Source_Lookup[Latitude],MATCH(Table4[[#This Row],[Facility_Name]],Source_Lookup[Facility],0)),"")=0,"",_xlfn.IFNA(INDEX(Source_Lookup[Latitude],MATCH(Table4[[#This Row],[Facility_Name]],Source_Lookup[Facility],0)),""))</f>
        <v/>
      </c>
      <c r="L158" s="63" t="str">
        <f>IF(_xlfn.IFNA(INDEX(Source_Lookup[Longitude],MATCH(Table4[[#This Row],[Facility_Name]],Source_Lookup[Facility],0)),"")=0,"",_xlfn.IFNA(INDEX(Source_Lookup[Longitude],MATCH(Table4[[#This Row],[Facility_Name]],Source_Lookup[Facility],0)),""))</f>
        <v/>
      </c>
      <c r="M158" s="5"/>
      <c r="N158" s="5"/>
      <c r="O158" s="25"/>
      <c r="P158" s="5"/>
      <c r="Q158" s="65"/>
      <c r="R158" s="8"/>
      <c r="S158" s="64"/>
      <c r="T158" s="6"/>
      <c r="U158" s="47"/>
      <c r="V158" s="8"/>
      <c r="W158" s="47"/>
      <c r="X158" s="47"/>
      <c r="Y158" s="47"/>
      <c r="Z158" s="47"/>
      <c r="AA158" s="46"/>
      <c r="AB158" s="64"/>
      <c r="AC158" s="48"/>
      <c r="AD158" s="46"/>
      <c r="AE158" s="5"/>
      <c r="AF158" s="47"/>
      <c r="AG158" s="50"/>
      <c r="AH158" s="52" t="str">
        <f t="shared" si="6"/>
        <v/>
      </c>
      <c r="AI158" s="39">
        <f>IF(A158="",0,IF(OR(COUNTBLANK(C158)+COUNTBLANK(I158:J158)+COUNTBLANK(M158:R158)+COUNTBLANK(T158)+COUNTBLANK(V158)+COUNTBLANK(Table4[[#This Row],[Deliveries_from_new_facilities]])),"1","0"))</f>
        <v>0</v>
      </c>
      <c r="AJ158" s="37">
        <f t="shared" si="7"/>
        <v>0</v>
      </c>
      <c r="AK158" s="38">
        <f>IF(A158="",0,IF(V158="no",0,IF(OR(COUNTBLANK(Table4[[#This Row],[Net_Nameplate_Capacity_MW]:[Additional_Capacity]])+COUNTBLANK(Table4[[#This Row],[Deliveries_from_existing_factilities]])),"1","0")))</f>
        <v>0</v>
      </c>
      <c r="AL158" s="37">
        <f>IF(OR(A158="",Table4[[#This Row],[GPE_Determination]]="No"),0,IF(AA158="NO",0,IF(OR(COUNTBLANK(Table4[[#This Row],[Implementation_Date]:[Description_of_Activities]])),"1","0")))</f>
        <v>0</v>
      </c>
    </row>
    <row r="159" spans="1:38" s="7" customFormat="1" ht="15.6" x14ac:dyDescent="0.3">
      <c r="A159" s="40"/>
      <c r="B159" s="44"/>
      <c r="C159" s="6"/>
      <c r="D159" s="49" t="str">
        <f>IF(Table4[[#This Row],[Facility_Name]]=0,"",IF(_xlfn.IFNA(INDEX(Source_Lookup[SourceID],MATCH(Table4[[#This Row],[Facility_Name]],Source_Lookup[Facility],0)),"")=0,"",_xlfn.IFNA(INDEX(Source_Lookup[SourceID],MATCH(Table4[[#This Row],[Facility_Name]],Source_Lookup[Facility],0)),"Newly Specified")))</f>
        <v/>
      </c>
      <c r="E159" s="63" t="str">
        <f>IF(_xlfn.IFNA(INDEX(Source_Lookup[EPA_Acid_Rain_Program],MATCH(Table4[[#This Row],[Facility_Name]],Source_Lookup[Facility],0)),"")=0,"",_xlfn.IFNA(INDEX(Source_Lookup[EPA_Acid_Rain_Program],MATCH(Table4[[#This Row],[Facility_Name]],Source_Lookup[Facility],0)),""))</f>
        <v/>
      </c>
      <c r="F159" s="44" t="str">
        <f>IF(_xlfn.IFNA(INDEX(Source_Lookup[EPA_40CFR_Part98],MATCH(Table4[[#This Row],[Facility_Name]],Source_Lookup[Facility],0)),"")=0,"",_xlfn.IFNA(INDEX(Source_Lookup[EPA_40CFR_Part98],MATCH(Table4[[#This Row],[Facility_Name]],Source_Lookup[Facility],0)),""))</f>
        <v/>
      </c>
      <c r="G159" s="44" t="str">
        <f>IF(_xlfn.IFNA(INDEX(Source_Lookup[EIA_ID],MATCH(Table4[[#This Row],[Facility_Name]],Source_Lookup[Facility],0)),"")=0,"",_xlfn.IFNA(INDEX(Source_Lookup[EIA_ID],MATCH(Table4[[#This Row],[Facility_Name]],Source_Lookup[Facility],0)),""))</f>
        <v/>
      </c>
      <c r="H159" s="44"/>
      <c r="I159" s="5" t="str">
        <f>IF(_xlfn.IFNA(INDEX(Source_Lookup[Address],MATCH(Table4[[#This Row],[Facility_Name]],Source_Lookup[Facility],0)),"")=0,"",_xlfn.IFNA(INDEX(Source_Lookup[Address],MATCH(Table4[[#This Row],[Facility_Name]],Source_Lookup[Facility],0)),""))</f>
        <v/>
      </c>
      <c r="J159" s="5" t="str">
        <f>IF(_xlfn.IFNA(INDEX(Source_Lookup[Jurisdiction],MATCH(Table4[[#This Row],[Facility_Name]],Source_Lookup[Facility],0)),"")=0,"",_xlfn.IFNA(INDEX(Source_Lookup[Jurisdiction],MATCH(Table4[[#This Row],[Facility_Name]],Source_Lookup[Facility],0)),""))</f>
        <v/>
      </c>
      <c r="K159" s="63" t="str">
        <f>IF(_xlfn.IFNA(INDEX(Source_Lookup[Latitude],MATCH(Table4[[#This Row],[Facility_Name]],Source_Lookup[Facility],0)),"")=0,"",_xlfn.IFNA(INDEX(Source_Lookup[Latitude],MATCH(Table4[[#This Row],[Facility_Name]],Source_Lookup[Facility],0)),""))</f>
        <v/>
      </c>
      <c r="L159" s="63" t="str">
        <f>IF(_xlfn.IFNA(INDEX(Source_Lookup[Longitude],MATCH(Table4[[#This Row],[Facility_Name]],Source_Lookup[Facility],0)),"")=0,"",_xlfn.IFNA(INDEX(Source_Lookup[Longitude],MATCH(Table4[[#This Row],[Facility_Name]],Source_Lookup[Facility],0)),""))</f>
        <v/>
      </c>
      <c r="M159" s="5"/>
      <c r="N159" s="5"/>
      <c r="O159" s="25"/>
      <c r="P159" s="5"/>
      <c r="Q159" s="65"/>
      <c r="R159" s="8"/>
      <c r="S159" s="64"/>
      <c r="T159" s="6"/>
      <c r="U159" s="47"/>
      <c r="V159" s="8"/>
      <c r="W159" s="47"/>
      <c r="X159" s="47"/>
      <c r="Y159" s="47"/>
      <c r="Z159" s="47"/>
      <c r="AA159" s="46"/>
      <c r="AB159" s="64"/>
      <c r="AC159" s="48"/>
      <c r="AD159" s="46"/>
      <c r="AE159" s="5"/>
      <c r="AF159" s="47"/>
      <c r="AG159" s="50"/>
      <c r="AH159" s="52" t="str">
        <f t="shared" si="6"/>
        <v/>
      </c>
      <c r="AI159" s="39">
        <f>IF(A159="",0,IF(OR(COUNTBLANK(C159)+COUNTBLANK(I159:J159)+COUNTBLANK(M159:R159)+COUNTBLANK(T159)+COUNTBLANK(V159)+COUNTBLANK(Table4[[#This Row],[Deliveries_from_new_facilities]])),"1","0"))</f>
        <v>0</v>
      </c>
      <c r="AJ159" s="37">
        <f t="shared" si="7"/>
        <v>0</v>
      </c>
      <c r="AK159" s="38">
        <f>IF(A159="",0,IF(V159="no",0,IF(OR(COUNTBLANK(Table4[[#This Row],[Net_Nameplate_Capacity_MW]:[Additional_Capacity]])+COUNTBLANK(Table4[[#This Row],[Deliveries_from_existing_factilities]])),"1","0")))</f>
        <v>0</v>
      </c>
      <c r="AL159" s="37">
        <f>IF(OR(A159="",Table4[[#This Row],[GPE_Determination]]="No"),0,IF(AA159="NO",0,IF(OR(COUNTBLANK(Table4[[#This Row],[Implementation_Date]:[Description_of_Activities]])),"1","0")))</f>
        <v>0</v>
      </c>
    </row>
    <row r="160" spans="1:38" s="7" customFormat="1" ht="15.6" x14ac:dyDescent="0.3">
      <c r="A160" s="40"/>
      <c r="B160" s="44"/>
      <c r="C160" s="6"/>
      <c r="D160" s="49" t="str">
        <f>IF(Table4[[#This Row],[Facility_Name]]=0,"",IF(_xlfn.IFNA(INDEX(Source_Lookup[SourceID],MATCH(Table4[[#This Row],[Facility_Name]],Source_Lookup[Facility],0)),"")=0,"",_xlfn.IFNA(INDEX(Source_Lookup[SourceID],MATCH(Table4[[#This Row],[Facility_Name]],Source_Lookup[Facility],0)),"Newly Specified")))</f>
        <v/>
      </c>
      <c r="E160" s="63" t="str">
        <f>IF(_xlfn.IFNA(INDEX(Source_Lookup[EPA_Acid_Rain_Program],MATCH(Table4[[#This Row],[Facility_Name]],Source_Lookup[Facility],0)),"")=0,"",_xlfn.IFNA(INDEX(Source_Lookup[EPA_Acid_Rain_Program],MATCH(Table4[[#This Row],[Facility_Name]],Source_Lookup[Facility],0)),""))</f>
        <v/>
      </c>
      <c r="F160" s="44" t="str">
        <f>IF(_xlfn.IFNA(INDEX(Source_Lookup[EPA_40CFR_Part98],MATCH(Table4[[#This Row],[Facility_Name]],Source_Lookup[Facility],0)),"")=0,"",_xlfn.IFNA(INDEX(Source_Lookup[EPA_40CFR_Part98],MATCH(Table4[[#This Row],[Facility_Name]],Source_Lookup[Facility],0)),""))</f>
        <v/>
      </c>
      <c r="G160" s="44" t="str">
        <f>IF(_xlfn.IFNA(INDEX(Source_Lookup[EIA_ID],MATCH(Table4[[#This Row],[Facility_Name]],Source_Lookup[Facility],0)),"")=0,"",_xlfn.IFNA(INDEX(Source_Lookup[EIA_ID],MATCH(Table4[[#This Row],[Facility_Name]],Source_Lookup[Facility],0)),""))</f>
        <v/>
      </c>
      <c r="H160" s="44"/>
      <c r="I160" s="5" t="str">
        <f>IF(_xlfn.IFNA(INDEX(Source_Lookup[Address],MATCH(Table4[[#This Row],[Facility_Name]],Source_Lookup[Facility],0)),"")=0,"",_xlfn.IFNA(INDEX(Source_Lookup[Address],MATCH(Table4[[#This Row],[Facility_Name]],Source_Lookup[Facility],0)),""))</f>
        <v/>
      </c>
      <c r="J160" s="5" t="str">
        <f>IF(_xlfn.IFNA(INDEX(Source_Lookup[Jurisdiction],MATCH(Table4[[#This Row],[Facility_Name]],Source_Lookup[Facility],0)),"")=0,"",_xlfn.IFNA(INDEX(Source_Lookup[Jurisdiction],MATCH(Table4[[#This Row],[Facility_Name]],Source_Lookup[Facility],0)),""))</f>
        <v/>
      </c>
      <c r="K160" s="63" t="str">
        <f>IF(_xlfn.IFNA(INDEX(Source_Lookup[Latitude],MATCH(Table4[[#This Row],[Facility_Name]],Source_Lookup[Facility],0)),"")=0,"",_xlfn.IFNA(INDEX(Source_Lookup[Latitude],MATCH(Table4[[#This Row],[Facility_Name]],Source_Lookup[Facility],0)),""))</f>
        <v/>
      </c>
      <c r="L160" s="63" t="str">
        <f>IF(_xlfn.IFNA(INDEX(Source_Lookup[Longitude],MATCH(Table4[[#This Row],[Facility_Name]],Source_Lookup[Facility],0)),"")=0,"",_xlfn.IFNA(INDEX(Source_Lookup[Longitude],MATCH(Table4[[#This Row],[Facility_Name]],Source_Lookup[Facility],0)),""))</f>
        <v/>
      </c>
      <c r="M160" s="5"/>
      <c r="N160" s="5"/>
      <c r="O160" s="25"/>
      <c r="P160" s="5"/>
      <c r="Q160" s="65"/>
      <c r="R160" s="8"/>
      <c r="S160" s="64"/>
      <c r="T160" s="6"/>
      <c r="U160" s="47"/>
      <c r="V160" s="8"/>
      <c r="W160" s="47"/>
      <c r="X160" s="47"/>
      <c r="Y160" s="47"/>
      <c r="Z160" s="47"/>
      <c r="AA160" s="46"/>
      <c r="AB160" s="64"/>
      <c r="AC160" s="48"/>
      <c r="AD160" s="46"/>
      <c r="AE160" s="5"/>
      <c r="AF160" s="47"/>
      <c r="AG160" s="50"/>
      <c r="AH160" s="52" t="str">
        <f t="shared" si="6"/>
        <v/>
      </c>
      <c r="AI160" s="39">
        <f>IF(A160="",0,IF(OR(COUNTBLANK(C160)+COUNTBLANK(I160:J160)+COUNTBLANK(M160:R160)+COUNTBLANK(T160)+COUNTBLANK(V160)+COUNTBLANK(Table4[[#This Row],[Deliveries_from_new_facilities]])),"1","0"))</f>
        <v>0</v>
      </c>
      <c r="AJ160" s="37">
        <f t="shared" si="7"/>
        <v>0</v>
      </c>
      <c r="AK160" s="38">
        <f>IF(A160="",0,IF(V160="no",0,IF(OR(COUNTBLANK(Table4[[#This Row],[Net_Nameplate_Capacity_MW]:[Additional_Capacity]])+COUNTBLANK(Table4[[#This Row],[Deliveries_from_existing_factilities]])),"1","0")))</f>
        <v>0</v>
      </c>
      <c r="AL160" s="37">
        <f>IF(OR(A160="",Table4[[#This Row],[GPE_Determination]]="No"),0,IF(AA160="NO",0,IF(OR(COUNTBLANK(Table4[[#This Row],[Implementation_Date]:[Description_of_Activities]])),"1","0")))</f>
        <v>0</v>
      </c>
    </row>
    <row r="161" spans="1:38" s="7" customFormat="1" ht="15.6" x14ac:dyDescent="0.3">
      <c r="A161" s="40"/>
      <c r="B161" s="44"/>
      <c r="C161" s="6"/>
      <c r="D161" s="49" t="str">
        <f>IF(Table4[[#This Row],[Facility_Name]]=0,"",IF(_xlfn.IFNA(INDEX(Source_Lookup[SourceID],MATCH(Table4[[#This Row],[Facility_Name]],Source_Lookup[Facility],0)),"")=0,"",_xlfn.IFNA(INDEX(Source_Lookup[SourceID],MATCH(Table4[[#This Row],[Facility_Name]],Source_Lookup[Facility],0)),"Newly Specified")))</f>
        <v/>
      </c>
      <c r="E161" s="63" t="str">
        <f>IF(_xlfn.IFNA(INDEX(Source_Lookup[EPA_Acid_Rain_Program],MATCH(Table4[[#This Row],[Facility_Name]],Source_Lookup[Facility],0)),"")=0,"",_xlfn.IFNA(INDEX(Source_Lookup[EPA_Acid_Rain_Program],MATCH(Table4[[#This Row],[Facility_Name]],Source_Lookup[Facility],0)),""))</f>
        <v/>
      </c>
      <c r="F161" s="44" t="str">
        <f>IF(_xlfn.IFNA(INDEX(Source_Lookup[EPA_40CFR_Part98],MATCH(Table4[[#This Row],[Facility_Name]],Source_Lookup[Facility],0)),"")=0,"",_xlfn.IFNA(INDEX(Source_Lookup[EPA_40CFR_Part98],MATCH(Table4[[#This Row],[Facility_Name]],Source_Lookup[Facility],0)),""))</f>
        <v/>
      </c>
      <c r="G161" s="44" t="str">
        <f>IF(_xlfn.IFNA(INDEX(Source_Lookup[EIA_ID],MATCH(Table4[[#This Row],[Facility_Name]],Source_Lookup[Facility],0)),"")=0,"",_xlfn.IFNA(INDEX(Source_Lookup[EIA_ID],MATCH(Table4[[#This Row],[Facility_Name]],Source_Lookup[Facility],0)),""))</f>
        <v/>
      </c>
      <c r="H161" s="44"/>
      <c r="I161" s="5" t="str">
        <f>IF(_xlfn.IFNA(INDEX(Source_Lookup[Address],MATCH(Table4[[#This Row],[Facility_Name]],Source_Lookup[Facility],0)),"")=0,"",_xlfn.IFNA(INDEX(Source_Lookup[Address],MATCH(Table4[[#This Row],[Facility_Name]],Source_Lookup[Facility],0)),""))</f>
        <v/>
      </c>
      <c r="J161" s="5" t="str">
        <f>IF(_xlfn.IFNA(INDEX(Source_Lookup[Jurisdiction],MATCH(Table4[[#This Row],[Facility_Name]],Source_Lookup[Facility],0)),"")=0,"",_xlfn.IFNA(INDEX(Source_Lookup[Jurisdiction],MATCH(Table4[[#This Row],[Facility_Name]],Source_Lookup[Facility],0)),""))</f>
        <v/>
      </c>
      <c r="K161" s="63" t="str">
        <f>IF(_xlfn.IFNA(INDEX(Source_Lookup[Latitude],MATCH(Table4[[#This Row],[Facility_Name]],Source_Lookup[Facility],0)),"")=0,"",_xlfn.IFNA(INDEX(Source_Lookup[Latitude],MATCH(Table4[[#This Row],[Facility_Name]],Source_Lookup[Facility],0)),""))</f>
        <v/>
      </c>
      <c r="L161" s="63" t="str">
        <f>IF(_xlfn.IFNA(INDEX(Source_Lookup[Longitude],MATCH(Table4[[#This Row],[Facility_Name]],Source_Lookup[Facility],0)),"")=0,"",_xlfn.IFNA(INDEX(Source_Lookup[Longitude],MATCH(Table4[[#This Row],[Facility_Name]],Source_Lookup[Facility],0)),""))</f>
        <v/>
      </c>
      <c r="M161" s="5"/>
      <c r="N161" s="5"/>
      <c r="O161" s="25"/>
      <c r="P161" s="5"/>
      <c r="Q161" s="65"/>
      <c r="R161" s="8"/>
      <c r="S161" s="64"/>
      <c r="T161" s="6"/>
      <c r="U161" s="47"/>
      <c r="V161" s="8"/>
      <c r="W161" s="47"/>
      <c r="X161" s="47"/>
      <c r="Y161" s="47"/>
      <c r="Z161" s="47"/>
      <c r="AA161" s="46"/>
      <c r="AB161" s="64"/>
      <c r="AC161" s="48"/>
      <c r="AD161" s="46"/>
      <c r="AE161" s="5"/>
      <c r="AF161" s="47"/>
      <c r="AG161" s="50"/>
      <c r="AH161" s="52" t="str">
        <f t="shared" si="6"/>
        <v/>
      </c>
      <c r="AI161" s="39">
        <f>IF(A161="",0,IF(OR(COUNTBLANK(C161)+COUNTBLANK(I161:J161)+COUNTBLANK(M161:R161)+COUNTBLANK(T161)+COUNTBLANK(V161)+COUNTBLANK(Table4[[#This Row],[Deliveries_from_new_facilities]])),"1","0"))</f>
        <v>0</v>
      </c>
      <c r="AJ161" s="37">
        <f t="shared" si="7"/>
        <v>0</v>
      </c>
      <c r="AK161" s="38">
        <f>IF(A161="",0,IF(V161="no",0,IF(OR(COUNTBLANK(Table4[[#This Row],[Net_Nameplate_Capacity_MW]:[Additional_Capacity]])+COUNTBLANK(Table4[[#This Row],[Deliveries_from_existing_factilities]])),"1","0")))</f>
        <v>0</v>
      </c>
      <c r="AL161" s="37">
        <f>IF(OR(A161="",Table4[[#This Row],[GPE_Determination]]="No"),0,IF(AA161="NO",0,IF(OR(COUNTBLANK(Table4[[#This Row],[Implementation_Date]:[Description_of_Activities]])),"1","0")))</f>
        <v>0</v>
      </c>
    </row>
    <row r="162" spans="1:38" s="7" customFormat="1" ht="15.6" x14ac:dyDescent="0.3">
      <c r="A162" s="40"/>
      <c r="B162" s="44"/>
      <c r="C162" s="6"/>
      <c r="D162" s="49" t="str">
        <f>IF(Table4[[#This Row],[Facility_Name]]=0,"",IF(_xlfn.IFNA(INDEX(Source_Lookup[SourceID],MATCH(Table4[[#This Row],[Facility_Name]],Source_Lookup[Facility],0)),"")=0,"",_xlfn.IFNA(INDEX(Source_Lookup[SourceID],MATCH(Table4[[#This Row],[Facility_Name]],Source_Lookup[Facility],0)),"Newly Specified")))</f>
        <v/>
      </c>
      <c r="E162" s="63" t="str">
        <f>IF(_xlfn.IFNA(INDEX(Source_Lookup[EPA_Acid_Rain_Program],MATCH(Table4[[#This Row],[Facility_Name]],Source_Lookup[Facility],0)),"")=0,"",_xlfn.IFNA(INDEX(Source_Lookup[EPA_Acid_Rain_Program],MATCH(Table4[[#This Row],[Facility_Name]],Source_Lookup[Facility],0)),""))</f>
        <v/>
      </c>
      <c r="F162" s="44" t="str">
        <f>IF(_xlfn.IFNA(INDEX(Source_Lookup[EPA_40CFR_Part98],MATCH(Table4[[#This Row],[Facility_Name]],Source_Lookup[Facility],0)),"")=0,"",_xlfn.IFNA(INDEX(Source_Lookup[EPA_40CFR_Part98],MATCH(Table4[[#This Row],[Facility_Name]],Source_Lookup[Facility],0)),""))</f>
        <v/>
      </c>
      <c r="G162" s="44" t="str">
        <f>IF(_xlfn.IFNA(INDEX(Source_Lookup[EIA_ID],MATCH(Table4[[#This Row],[Facility_Name]],Source_Lookup[Facility],0)),"")=0,"",_xlfn.IFNA(INDEX(Source_Lookup[EIA_ID],MATCH(Table4[[#This Row],[Facility_Name]],Source_Lookup[Facility],0)),""))</f>
        <v/>
      </c>
      <c r="H162" s="44"/>
      <c r="I162" s="5" t="str">
        <f>IF(_xlfn.IFNA(INDEX(Source_Lookup[Address],MATCH(Table4[[#This Row],[Facility_Name]],Source_Lookup[Facility],0)),"")=0,"",_xlfn.IFNA(INDEX(Source_Lookup[Address],MATCH(Table4[[#This Row],[Facility_Name]],Source_Lookup[Facility],0)),""))</f>
        <v/>
      </c>
      <c r="J162" s="5" t="str">
        <f>IF(_xlfn.IFNA(INDEX(Source_Lookup[Jurisdiction],MATCH(Table4[[#This Row],[Facility_Name]],Source_Lookup[Facility],0)),"")=0,"",_xlfn.IFNA(INDEX(Source_Lookup[Jurisdiction],MATCH(Table4[[#This Row],[Facility_Name]],Source_Lookup[Facility],0)),""))</f>
        <v/>
      </c>
      <c r="K162" s="63" t="str">
        <f>IF(_xlfn.IFNA(INDEX(Source_Lookup[Latitude],MATCH(Table4[[#This Row],[Facility_Name]],Source_Lookup[Facility],0)),"")=0,"",_xlfn.IFNA(INDEX(Source_Lookup[Latitude],MATCH(Table4[[#This Row],[Facility_Name]],Source_Lookup[Facility],0)),""))</f>
        <v/>
      </c>
      <c r="L162" s="63" t="str">
        <f>IF(_xlfn.IFNA(INDEX(Source_Lookup[Longitude],MATCH(Table4[[#This Row],[Facility_Name]],Source_Lookup[Facility],0)),"")=0,"",_xlfn.IFNA(INDEX(Source_Lookup[Longitude],MATCH(Table4[[#This Row],[Facility_Name]],Source_Lookup[Facility],0)),""))</f>
        <v/>
      </c>
      <c r="M162" s="5"/>
      <c r="N162" s="5"/>
      <c r="O162" s="25"/>
      <c r="P162" s="5"/>
      <c r="Q162" s="65"/>
      <c r="R162" s="8"/>
      <c r="S162" s="64"/>
      <c r="T162" s="6"/>
      <c r="U162" s="47"/>
      <c r="V162" s="8"/>
      <c r="W162" s="47"/>
      <c r="X162" s="47"/>
      <c r="Y162" s="47"/>
      <c r="Z162" s="47"/>
      <c r="AA162" s="46"/>
      <c r="AB162" s="64"/>
      <c r="AC162" s="48"/>
      <c r="AD162" s="46"/>
      <c r="AE162" s="5"/>
      <c r="AF162" s="47"/>
      <c r="AG162" s="50"/>
      <c r="AH162" s="52" t="str">
        <f t="shared" si="6"/>
        <v/>
      </c>
      <c r="AI162" s="39">
        <f>IF(A162="",0,IF(OR(COUNTBLANK(C162)+COUNTBLANK(I162:J162)+COUNTBLANK(M162:R162)+COUNTBLANK(T162)+COUNTBLANK(V162)+COUNTBLANK(Table4[[#This Row],[Deliveries_from_new_facilities]])),"1","0"))</f>
        <v>0</v>
      </c>
      <c r="AJ162" s="37">
        <f t="shared" si="7"/>
        <v>0</v>
      </c>
      <c r="AK162" s="38">
        <f>IF(A162="",0,IF(V162="no",0,IF(OR(COUNTBLANK(Table4[[#This Row],[Net_Nameplate_Capacity_MW]:[Additional_Capacity]])+COUNTBLANK(Table4[[#This Row],[Deliveries_from_existing_factilities]])),"1","0")))</f>
        <v>0</v>
      </c>
      <c r="AL162" s="37">
        <f>IF(OR(A162="",Table4[[#This Row],[GPE_Determination]]="No"),0,IF(AA162="NO",0,IF(OR(COUNTBLANK(Table4[[#This Row],[Implementation_Date]:[Description_of_Activities]])),"1","0")))</f>
        <v>0</v>
      </c>
    </row>
    <row r="163" spans="1:38" s="7" customFormat="1" ht="15.6" x14ac:dyDescent="0.3">
      <c r="A163" s="40"/>
      <c r="B163" s="44"/>
      <c r="C163" s="6"/>
      <c r="D163" s="49" t="str">
        <f>IF(Table4[[#This Row],[Facility_Name]]=0,"",IF(_xlfn.IFNA(INDEX(Source_Lookup[SourceID],MATCH(Table4[[#This Row],[Facility_Name]],Source_Lookup[Facility],0)),"")=0,"",_xlfn.IFNA(INDEX(Source_Lookup[SourceID],MATCH(Table4[[#This Row],[Facility_Name]],Source_Lookup[Facility],0)),"Newly Specified")))</f>
        <v/>
      </c>
      <c r="E163" s="63" t="str">
        <f>IF(_xlfn.IFNA(INDEX(Source_Lookup[EPA_Acid_Rain_Program],MATCH(Table4[[#This Row],[Facility_Name]],Source_Lookup[Facility],0)),"")=0,"",_xlfn.IFNA(INDEX(Source_Lookup[EPA_Acid_Rain_Program],MATCH(Table4[[#This Row],[Facility_Name]],Source_Lookup[Facility],0)),""))</f>
        <v/>
      </c>
      <c r="F163" s="44" t="str">
        <f>IF(_xlfn.IFNA(INDEX(Source_Lookup[EPA_40CFR_Part98],MATCH(Table4[[#This Row],[Facility_Name]],Source_Lookup[Facility],0)),"")=0,"",_xlfn.IFNA(INDEX(Source_Lookup[EPA_40CFR_Part98],MATCH(Table4[[#This Row],[Facility_Name]],Source_Lookup[Facility],0)),""))</f>
        <v/>
      </c>
      <c r="G163" s="44" t="str">
        <f>IF(_xlfn.IFNA(INDEX(Source_Lookup[EIA_ID],MATCH(Table4[[#This Row],[Facility_Name]],Source_Lookup[Facility],0)),"")=0,"",_xlfn.IFNA(INDEX(Source_Lookup[EIA_ID],MATCH(Table4[[#This Row],[Facility_Name]],Source_Lookup[Facility],0)),""))</f>
        <v/>
      </c>
      <c r="H163" s="44"/>
      <c r="I163" s="5" t="str">
        <f>IF(_xlfn.IFNA(INDEX(Source_Lookup[Address],MATCH(Table4[[#This Row],[Facility_Name]],Source_Lookup[Facility],0)),"")=0,"",_xlfn.IFNA(INDEX(Source_Lookup[Address],MATCH(Table4[[#This Row],[Facility_Name]],Source_Lookup[Facility],0)),""))</f>
        <v/>
      </c>
      <c r="J163" s="5" t="str">
        <f>IF(_xlfn.IFNA(INDEX(Source_Lookup[Jurisdiction],MATCH(Table4[[#This Row],[Facility_Name]],Source_Lookup[Facility],0)),"")=0,"",_xlfn.IFNA(INDEX(Source_Lookup[Jurisdiction],MATCH(Table4[[#This Row],[Facility_Name]],Source_Lookup[Facility],0)),""))</f>
        <v/>
      </c>
      <c r="K163" s="63" t="str">
        <f>IF(_xlfn.IFNA(INDEX(Source_Lookup[Latitude],MATCH(Table4[[#This Row],[Facility_Name]],Source_Lookup[Facility],0)),"")=0,"",_xlfn.IFNA(INDEX(Source_Lookup[Latitude],MATCH(Table4[[#This Row],[Facility_Name]],Source_Lookup[Facility],0)),""))</f>
        <v/>
      </c>
      <c r="L163" s="63" t="str">
        <f>IF(_xlfn.IFNA(INDEX(Source_Lookup[Longitude],MATCH(Table4[[#This Row],[Facility_Name]],Source_Lookup[Facility],0)),"")=0,"",_xlfn.IFNA(INDEX(Source_Lookup[Longitude],MATCH(Table4[[#This Row],[Facility_Name]],Source_Lookup[Facility],0)),""))</f>
        <v/>
      </c>
      <c r="M163" s="5"/>
      <c r="N163" s="5"/>
      <c r="O163" s="25"/>
      <c r="P163" s="5"/>
      <c r="Q163" s="65"/>
      <c r="R163" s="8"/>
      <c r="S163" s="64"/>
      <c r="T163" s="6"/>
      <c r="U163" s="47"/>
      <c r="V163" s="8"/>
      <c r="W163" s="47"/>
      <c r="X163" s="47"/>
      <c r="Y163" s="47"/>
      <c r="Z163" s="47"/>
      <c r="AA163" s="46"/>
      <c r="AB163" s="64"/>
      <c r="AC163" s="48"/>
      <c r="AD163" s="46"/>
      <c r="AE163" s="5"/>
      <c r="AF163" s="47"/>
      <c r="AG163" s="50"/>
      <c r="AH163" s="52" t="str">
        <f t="shared" si="6"/>
        <v/>
      </c>
      <c r="AI163" s="39">
        <f>IF(A163="",0,IF(OR(COUNTBLANK(C163)+COUNTBLANK(I163:J163)+COUNTBLANK(M163:R163)+COUNTBLANK(T163)+COUNTBLANK(V163)+COUNTBLANK(Table4[[#This Row],[Deliveries_from_new_facilities]])),"1","0"))</f>
        <v>0</v>
      </c>
      <c r="AJ163" s="37">
        <f t="shared" si="7"/>
        <v>0</v>
      </c>
      <c r="AK163" s="38">
        <f>IF(A163="",0,IF(V163="no",0,IF(OR(COUNTBLANK(Table4[[#This Row],[Net_Nameplate_Capacity_MW]:[Additional_Capacity]])+COUNTBLANK(Table4[[#This Row],[Deliveries_from_existing_factilities]])),"1","0")))</f>
        <v>0</v>
      </c>
      <c r="AL163" s="37">
        <f>IF(OR(A163="",Table4[[#This Row],[GPE_Determination]]="No"),0,IF(AA163="NO",0,IF(OR(COUNTBLANK(Table4[[#This Row],[Implementation_Date]:[Description_of_Activities]])),"1","0")))</f>
        <v>0</v>
      </c>
    </row>
    <row r="164" spans="1:38" s="7" customFormat="1" ht="15.6" x14ac:dyDescent="0.3">
      <c r="A164" s="40"/>
      <c r="B164" s="44"/>
      <c r="C164" s="6"/>
      <c r="D164" s="49" t="str">
        <f>IF(Table4[[#This Row],[Facility_Name]]=0,"",IF(_xlfn.IFNA(INDEX(Source_Lookup[SourceID],MATCH(Table4[[#This Row],[Facility_Name]],Source_Lookup[Facility],0)),"")=0,"",_xlfn.IFNA(INDEX(Source_Lookup[SourceID],MATCH(Table4[[#This Row],[Facility_Name]],Source_Lookup[Facility],0)),"Newly Specified")))</f>
        <v/>
      </c>
      <c r="E164" s="63" t="str">
        <f>IF(_xlfn.IFNA(INDEX(Source_Lookup[EPA_Acid_Rain_Program],MATCH(Table4[[#This Row],[Facility_Name]],Source_Lookup[Facility],0)),"")=0,"",_xlfn.IFNA(INDEX(Source_Lookup[EPA_Acid_Rain_Program],MATCH(Table4[[#This Row],[Facility_Name]],Source_Lookup[Facility],0)),""))</f>
        <v/>
      </c>
      <c r="F164" s="44" t="str">
        <f>IF(_xlfn.IFNA(INDEX(Source_Lookup[EPA_40CFR_Part98],MATCH(Table4[[#This Row],[Facility_Name]],Source_Lookup[Facility],0)),"")=0,"",_xlfn.IFNA(INDEX(Source_Lookup[EPA_40CFR_Part98],MATCH(Table4[[#This Row],[Facility_Name]],Source_Lookup[Facility],0)),""))</f>
        <v/>
      </c>
      <c r="G164" s="44" t="str">
        <f>IF(_xlfn.IFNA(INDEX(Source_Lookup[EIA_ID],MATCH(Table4[[#This Row],[Facility_Name]],Source_Lookup[Facility],0)),"")=0,"",_xlfn.IFNA(INDEX(Source_Lookup[EIA_ID],MATCH(Table4[[#This Row],[Facility_Name]],Source_Lookup[Facility],0)),""))</f>
        <v/>
      </c>
      <c r="H164" s="44"/>
      <c r="I164" s="5" t="str">
        <f>IF(_xlfn.IFNA(INDEX(Source_Lookup[Address],MATCH(Table4[[#This Row],[Facility_Name]],Source_Lookup[Facility],0)),"")=0,"",_xlfn.IFNA(INDEX(Source_Lookup[Address],MATCH(Table4[[#This Row],[Facility_Name]],Source_Lookup[Facility],0)),""))</f>
        <v/>
      </c>
      <c r="J164" s="5" t="str">
        <f>IF(_xlfn.IFNA(INDEX(Source_Lookup[Jurisdiction],MATCH(Table4[[#This Row],[Facility_Name]],Source_Lookup[Facility],0)),"")=0,"",_xlfn.IFNA(INDEX(Source_Lookup[Jurisdiction],MATCH(Table4[[#This Row],[Facility_Name]],Source_Lookup[Facility],0)),""))</f>
        <v/>
      </c>
      <c r="K164" s="63" t="str">
        <f>IF(_xlfn.IFNA(INDEX(Source_Lookup[Latitude],MATCH(Table4[[#This Row],[Facility_Name]],Source_Lookup[Facility],0)),"")=0,"",_xlfn.IFNA(INDEX(Source_Lookup[Latitude],MATCH(Table4[[#This Row],[Facility_Name]],Source_Lookup[Facility],0)),""))</f>
        <v/>
      </c>
      <c r="L164" s="63" t="str">
        <f>IF(_xlfn.IFNA(INDEX(Source_Lookup[Longitude],MATCH(Table4[[#This Row],[Facility_Name]],Source_Lookup[Facility],0)),"")=0,"",_xlfn.IFNA(INDEX(Source_Lookup[Longitude],MATCH(Table4[[#This Row],[Facility_Name]],Source_Lookup[Facility],0)),""))</f>
        <v/>
      </c>
      <c r="M164" s="5"/>
      <c r="N164" s="5"/>
      <c r="O164" s="25"/>
      <c r="P164" s="5"/>
      <c r="Q164" s="65"/>
      <c r="R164" s="8"/>
      <c r="S164" s="64"/>
      <c r="T164" s="6"/>
      <c r="U164" s="47"/>
      <c r="V164" s="8"/>
      <c r="W164" s="47"/>
      <c r="X164" s="47"/>
      <c r="Y164" s="47"/>
      <c r="Z164" s="47"/>
      <c r="AA164" s="46"/>
      <c r="AB164" s="64"/>
      <c r="AC164" s="48"/>
      <c r="AD164" s="46"/>
      <c r="AE164" s="5"/>
      <c r="AF164" s="47"/>
      <c r="AG164" s="50"/>
      <c r="AH164" s="52" t="str">
        <f t="shared" ref="AH164:AH195" si="8">IF(AI164+AJ164+AK164+AL164&gt;0,"Verify Entry message: Complete all required (light green) cells in this row.","")</f>
        <v/>
      </c>
      <c r="AI164" s="39">
        <f>IF(A164="",0,IF(OR(COUNTBLANK(C164)+COUNTBLANK(I164:J164)+COUNTBLANK(M164:R164)+COUNTBLANK(T164)+COUNTBLANK(V164)+COUNTBLANK(Table4[[#This Row],[Deliveries_from_new_facilities]])),"1","0"))</f>
        <v>0</v>
      </c>
      <c r="AJ164" s="37">
        <f t="shared" si="7"/>
        <v>0</v>
      </c>
      <c r="AK164" s="38">
        <f>IF(A164="",0,IF(V164="no",0,IF(OR(COUNTBLANK(Table4[[#This Row],[Net_Nameplate_Capacity_MW]:[Additional_Capacity]])+COUNTBLANK(Table4[[#This Row],[Deliveries_from_existing_factilities]])),"1","0")))</f>
        <v>0</v>
      </c>
      <c r="AL164" s="37">
        <f>IF(OR(A164="",Table4[[#This Row],[GPE_Determination]]="No"),0,IF(AA164="NO",0,IF(OR(COUNTBLANK(Table4[[#This Row],[Implementation_Date]:[Description_of_Activities]])),"1","0")))</f>
        <v>0</v>
      </c>
    </row>
    <row r="165" spans="1:38" s="7" customFormat="1" ht="15.6" x14ac:dyDescent="0.3">
      <c r="A165" s="40"/>
      <c r="B165" s="44"/>
      <c r="C165" s="6"/>
      <c r="D165" s="49" t="str">
        <f>IF(Table4[[#This Row],[Facility_Name]]=0,"",IF(_xlfn.IFNA(INDEX(Source_Lookup[SourceID],MATCH(Table4[[#This Row],[Facility_Name]],Source_Lookup[Facility],0)),"")=0,"",_xlfn.IFNA(INDEX(Source_Lookup[SourceID],MATCH(Table4[[#This Row],[Facility_Name]],Source_Lookup[Facility],0)),"Newly Specified")))</f>
        <v/>
      </c>
      <c r="E165" s="63" t="str">
        <f>IF(_xlfn.IFNA(INDEX(Source_Lookup[EPA_Acid_Rain_Program],MATCH(Table4[[#This Row],[Facility_Name]],Source_Lookup[Facility],0)),"")=0,"",_xlfn.IFNA(INDEX(Source_Lookup[EPA_Acid_Rain_Program],MATCH(Table4[[#This Row],[Facility_Name]],Source_Lookup[Facility],0)),""))</f>
        <v/>
      </c>
      <c r="F165" s="44" t="str">
        <f>IF(_xlfn.IFNA(INDEX(Source_Lookup[EPA_40CFR_Part98],MATCH(Table4[[#This Row],[Facility_Name]],Source_Lookup[Facility],0)),"")=0,"",_xlfn.IFNA(INDEX(Source_Lookup[EPA_40CFR_Part98],MATCH(Table4[[#This Row],[Facility_Name]],Source_Lookup[Facility],0)),""))</f>
        <v/>
      </c>
      <c r="G165" s="44" t="str">
        <f>IF(_xlfn.IFNA(INDEX(Source_Lookup[EIA_ID],MATCH(Table4[[#This Row],[Facility_Name]],Source_Lookup[Facility],0)),"")=0,"",_xlfn.IFNA(INDEX(Source_Lookup[EIA_ID],MATCH(Table4[[#This Row],[Facility_Name]],Source_Lookup[Facility],0)),""))</f>
        <v/>
      </c>
      <c r="H165" s="44"/>
      <c r="I165" s="5" t="str">
        <f>IF(_xlfn.IFNA(INDEX(Source_Lookup[Address],MATCH(Table4[[#This Row],[Facility_Name]],Source_Lookup[Facility],0)),"")=0,"",_xlfn.IFNA(INDEX(Source_Lookup[Address],MATCH(Table4[[#This Row],[Facility_Name]],Source_Lookup[Facility],0)),""))</f>
        <v/>
      </c>
      <c r="J165" s="5" t="str">
        <f>IF(_xlfn.IFNA(INDEX(Source_Lookup[Jurisdiction],MATCH(Table4[[#This Row],[Facility_Name]],Source_Lookup[Facility],0)),"")=0,"",_xlfn.IFNA(INDEX(Source_Lookup[Jurisdiction],MATCH(Table4[[#This Row],[Facility_Name]],Source_Lookup[Facility],0)),""))</f>
        <v/>
      </c>
      <c r="K165" s="63" t="str">
        <f>IF(_xlfn.IFNA(INDEX(Source_Lookup[Latitude],MATCH(Table4[[#This Row],[Facility_Name]],Source_Lookup[Facility],0)),"")=0,"",_xlfn.IFNA(INDEX(Source_Lookup[Latitude],MATCH(Table4[[#This Row],[Facility_Name]],Source_Lookup[Facility],0)),""))</f>
        <v/>
      </c>
      <c r="L165" s="63" t="str">
        <f>IF(_xlfn.IFNA(INDEX(Source_Lookup[Longitude],MATCH(Table4[[#This Row],[Facility_Name]],Source_Lookup[Facility],0)),"")=0,"",_xlfn.IFNA(INDEX(Source_Lookup[Longitude],MATCH(Table4[[#This Row],[Facility_Name]],Source_Lookup[Facility],0)),""))</f>
        <v/>
      </c>
      <c r="M165" s="5"/>
      <c r="N165" s="5"/>
      <c r="O165" s="25"/>
      <c r="P165" s="5"/>
      <c r="Q165" s="65"/>
      <c r="R165" s="8"/>
      <c r="S165" s="64"/>
      <c r="T165" s="6"/>
      <c r="U165" s="47"/>
      <c r="V165" s="8"/>
      <c r="W165" s="47"/>
      <c r="X165" s="47"/>
      <c r="Y165" s="47"/>
      <c r="Z165" s="47"/>
      <c r="AA165" s="46"/>
      <c r="AB165" s="64"/>
      <c r="AC165" s="48"/>
      <c r="AD165" s="46"/>
      <c r="AE165" s="5"/>
      <c r="AF165" s="47"/>
      <c r="AG165" s="50"/>
      <c r="AH165" s="52" t="str">
        <f t="shared" si="8"/>
        <v/>
      </c>
      <c r="AI165" s="39">
        <f>IF(A165="",0,IF(OR(COUNTBLANK(C165)+COUNTBLANK(I165:J165)+COUNTBLANK(M165:R165)+COUNTBLANK(T165)+COUNTBLANK(V165)+COUNTBLANK(Table4[[#This Row],[Deliveries_from_new_facilities]])),"1","0"))</f>
        <v>0</v>
      </c>
      <c r="AJ165" s="37">
        <f t="shared" si="7"/>
        <v>0</v>
      </c>
      <c r="AK165" s="38">
        <f>IF(A165="",0,IF(V165="no",0,IF(OR(COUNTBLANK(Table4[[#This Row],[Net_Nameplate_Capacity_MW]:[Additional_Capacity]])+COUNTBLANK(Table4[[#This Row],[Deliveries_from_existing_factilities]])),"1","0")))</f>
        <v>0</v>
      </c>
      <c r="AL165" s="37">
        <f>IF(OR(A165="",Table4[[#This Row],[GPE_Determination]]="No"),0,IF(AA165="NO",0,IF(OR(COUNTBLANK(Table4[[#This Row],[Implementation_Date]:[Description_of_Activities]])),"1","0")))</f>
        <v>0</v>
      </c>
    </row>
    <row r="166" spans="1:38" s="7" customFormat="1" ht="15.6" x14ac:dyDescent="0.3">
      <c r="A166" s="40"/>
      <c r="B166" s="44"/>
      <c r="C166" s="6"/>
      <c r="D166" s="49" t="str">
        <f>IF(Table4[[#This Row],[Facility_Name]]=0,"",IF(_xlfn.IFNA(INDEX(Source_Lookup[SourceID],MATCH(Table4[[#This Row],[Facility_Name]],Source_Lookup[Facility],0)),"")=0,"",_xlfn.IFNA(INDEX(Source_Lookup[SourceID],MATCH(Table4[[#This Row],[Facility_Name]],Source_Lookup[Facility],0)),"Newly Specified")))</f>
        <v/>
      </c>
      <c r="E166" s="63" t="str">
        <f>IF(_xlfn.IFNA(INDEX(Source_Lookup[EPA_Acid_Rain_Program],MATCH(Table4[[#This Row],[Facility_Name]],Source_Lookup[Facility],0)),"")=0,"",_xlfn.IFNA(INDEX(Source_Lookup[EPA_Acid_Rain_Program],MATCH(Table4[[#This Row],[Facility_Name]],Source_Lookup[Facility],0)),""))</f>
        <v/>
      </c>
      <c r="F166" s="44" t="str">
        <f>IF(_xlfn.IFNA(INDEX(Source_Lookup[EPA_40CFR_Part98],MATCH(Table4[[#This Row],[Facility_Name]],Source_Lookup[Facility],0)),"")=0,"",_xlfn.IFNA(INDEX(Source_Lookup[EPA_40CFR_Part98],MATCH(Table4[[#This Row],[Facility_Name]],Source_Lookup[Facility],0)),""))</f>
        <v/>
      </c>
      <c r="G166" s="44" t="str">
        <f>IF(_xlfn.IFNA(INDEX(Source_Lookup[EIA_ID],MATCH(Table4[[#This Row],[Facility_Name]],Source_Lookup[Facility],0)),"")=0,"",_xlfn.IFNA(INDEX(Source_Lookup[EIA_ID],MATCH(Table4[[#This Row],[Facility_Name]],Source_Lookup[Facility],0)),""))</f>
        <v/>
      </c>
      <c r="H166" s="44"/>
      <c r="I166" s="5" t="str">
        <f>IF(_xlfn.IFNA(INDEX(Source_Lookup[Address],MATCH(Table4[[#This Row],[Facility_Name]],Source_Lookup[Facility],0)),"")=0,"",_xlfn.IFNA(INDEX(Source_Lookup[Address],MATCH(Table4[[#This Row],[Facility_Name]],Source_Lookup[Facility],0)),""))</f>
        <v/>
      </c>
      <c r="J166" s="5" t="str">
        <f>IF(_xlfn.IFNA(INDEX(Source_Lookup[Jurisdiction],MATCH(Table4[[#This Row],[Facility_Name]],Source_Lookup[Facility],0)),"")=0,"",_xlfn.IFNA(INDEX(Source_Lookup[Jurisdiction],MATCH(Table4[[#This Row],[Facility_Name]],Source_Lookup[Facility],0)),""))</f>
        <v/>
      </c>
      <c r="K166" s="63" t="str">
        <f>IF(_xlfn.IFNA(INDEX(Source_Lookup[Latitude],MATCH(Table4[[#This Row],[Facility_Name]],Source_Lookup[Facility],0)),"")=0,"",_xlfn.IFNA(INDEX(Source_Lookup[Latitude],MATCH(Table4[[#This Row],[Facility_Name]],Source_Lookup[Facility],0)),""))</f>
        <v/>
      </c>
      <c r="L166" s="63" t="str">
        <f>IF(_xlfn.IFNA(INDEX(Source_Lookup[Longitude],MATCH(Table4[[#This Row],[Facility_Name]],Source_Lookup[Facility],0)),"")=0,"",_xlfn.IFNA(INDEX(Source_Lookup[Longitude],MATCH(Table4[[#This Row],[Facility_Name]],Source_Lookup[Facility],0)),""))</f>
        <v/>
      </c>
      <c r="M166" s="5"/>
      <c r="N166" s="5"/>
      <c r="O166" s="25"/>
      <c r="P166" s="5"/>
      <c r="Q166" s="65"/>
      <c r="R166" s="8"/>
      <c r="S166" s="64"/>
      <c r="T166" s="6"/>
      <c r="U166" s="47"/>
      <c r="V166" s="8"/>
      <c r="W166" s="47"/>
      <c r="X166" s="47"/>
      <c r="Y166" s="47"/>
      <c r="Z166" s="47"/>
      <c r="AA166" s="46"/>
      <c r="AB166" s="64"/>
      <c r="AC166" s="48"/>
      <c r="AD166" s="46"/>
      <c r="AE166" s="5"/>
      <c r="AF166" s="47"/>
      <c r="AG166" s="50"/>
      <c r="AH166" s="52" t="str">
        <f t="shared" si="8"/>
        <v/>
      </c>
      <c r="AI166" s="39">
        <f>IF(A166="",0,IF(OR(COUNTBLANK(C166)+COUNTBLANK(I166:J166)+COUNTBLANK(M166:R166)+COUNTBLANK(T166)+COUNTBLANK(V166)+COUNTBLANK(Table4[[#This Row],[Deliveries_from_new_facilities]])),"1","0"))</f>
        <v>0</v>
      </c>
      <c r="AJ166" s="37">
        <f t="shared" si="7"/>
        <v>0</v>
      </c>
      <c r="AK166" s="38">
        <f>IF(A166="",0,IF(V166="no",0,IF(OR(COUNTBLANK(Table4[[#This Row],[Net_Nameplate_Capacity_MW]:[Additional_Capacity]])+COUNTBLANK(Table4[[#This Row],[Deliveries_from_existing_factilities]])),"1","0")))</f>
        <v>0</v>
      </c>
      <c r="AL166" s="37">
        <f>IF(OR(A166="",Table4[[#This Row],[GPE_Determination]]="No"),0,IF(AA166="NO",0,IF(OR(COUNTBLANK(Table4[[#This Row],[Implementation_Date]:[Description_of_Activities]])),"1","0")))</f>
        <v>0</v>
      </c>
    </row>
    <row r="167" spans="1:38" s="7" customFormat="1" ht="15.6" x14ac:dyDescent="0.3">
      <c r="A167" s="40"/>
      <c r="B167" s="44"/>
      <c r="C167" s="6"/>
      <c r="D167" s="49" t="str">
        <f>IF(Table4[[#This Row],[Facility_Name]]=0,"",IF(_xlfn.IFNA(INDEX(Source_Lookup[SourceID],MATCH(Table4[[#This Row],[Facility_Name]],Source_Lookup[Facility],0)),"")=0,"",_xlfn.IFNA(INDEX(Source_Lookup[SourceID],MATCH(Table4[[#This Row],[Facility_Name]],Source_Lookup[Facility],0)),"Newly Specified")))</f>
        <v/>
      </c>
      <c r="E167" s="63" t="str">
        <f>IF(_xlfn.IFNA(INDEX(Source_Lookup[EPA_Acid_Rain_Program],MATCH(Table4[[#This Row],[Facility_Name]],Source_Lookup[Facility],0)),"")=0,"",_xlfn.IFNA(INDEX(Source_Lookup[EPA_Acid_Rain_Program],MATCH(Table4[[#This Row],[Facility_Name]],Source_Lookup[Facility],0)),""))</f>
        <v/>
      </c>
      <c r="F167" s="44" t="str">
        <f>IF(_xlfn.IFNA(INDEX(Source_Lookup[EPA_40CFR_Part98],MATCH(Table4[[#This Row],[Facility_Name]],Source_Lookup[Facility],0)),"")=0,"",_xlfn.IFNA(INDEX(Source_Lookup[EPA_40CFR_Part98],MATCH(Table4[[#This Row],[Facility_Name]],Source_Lookup[Facility],0)),""))</f>
        <v/>
      </c>
      <c r="G167" s="44" t="str">
        <f>IF(_xlfn.IFNA(INDEX(Source_Lookup[EIA_ID],MATCH(Table4[[#This Row],[Facility_Name]],Source_Lookup[Facility],0)),"")=0,"",_xlfn.IFNA(INDEX(Source_Lookup[EIA_ID],MATCH(Table4[[#This Row],[Facility_Name]],Source_Lookup[Facility],0)),""))</f>
        <v/>
      </c>
      <c r="H167" s="44"/>
      <c r="I167" s="5" t="str">
        <f>IF(_xlfn.IFNA(INDEX(Source_Lookup[Address],MATCH(Table4[[#This Row],[Facility_Name]],Source_Lookup[Facility],0)),"")=0,"",_xlfn.IFNA(INDEX(Source_Lookup[Address],MATCH(Table4[[#This Row],[Facility_Name]],Source_Lookup[Facility],0)),""))</f>
        <v/>
      </c>
      <c r="J167" s="5" t="str">
        <f>IF(_xlfn.IFNA(INDEX(Source_Lookup[Jurisdiction],MATCH(Table4[[#This Row],[Facility_Name]],Source_Lookup[Facility],0)),"")=0,"",_xlfn.IFNA(INDEX(Source_Lookup[Jurisdiction],MATCH(Table4[[#This Row],[Facility_Name]],Source_Lookup[Facility],0)),""))</f>
        <v/>
      </c>
      <c r="K167" s="63" t="str">
        <f>IF(_xlfn.IFNA(INDEX(Source_Lookup[Latitude],MATCH(Table4[[#This Row],[Facility_Name]],Source_Lookup[Facility],0)),"")=0,"",_xlfn.IFNA(INDEX(Source_Lookup[Latitude],MATCH(Table4[[#This Row],[Facility_Name]],Source_Lookup[Facility],0)),""))</f>
        <v/>
      </c>
      <c r="L167" s="63" t="str">
        <f>IF(_xlfn.IFNA(INDEX(Source_Lookup[Longitude],MATCH(Table4[[#This Row],[Facility_Name]],Source_Lookup[Facility],0)),"")=0,"",_xlfn.IFNA(INDEX(Source_Lookup[Longitude],MATCH(Table4[[#This Row],[Facility_Name]],Source_Lookup[Facility],0)),""))</f>
        <v/>
      </c>
      <c r="M167" s="5"/>
      <c r="N167" s="5"/>
      <c r="O167" s="25"/>
      <c r="P167" s="5"/>
      <c r="Q167" s="65"/>
      <c r="R167" s="8"/>
      <c r="S167" s="64"/>
      <c r="T167" s="6"/>
      <c r="U167" s="47"/>
      <c r="V167" s="8"/>
      <c r="W167" s="47"/>
      <c r="X167" s="47"/>
      <c r="Y167" s="47"/>
      <c r="Z167" s="47"/>
      <c r="AA167" s="46"/>
      <c r="AB167" s="64"/>
      <c r="AC167" s="48"/>
      <c r="AD167" s="46"/>
      <c r="AE167" s="5"/>
      <c r="AF167" s="47"/>
      <c r="AG167" s="50"/>
      <c r="AH167" s="52" t="str">
        <f t="shared" si="8"/>
        <v/>
      </c>
      <c r="AI167" s="39">
        <f>IF(A167="",0,IF(OR(COUNTBLANK(C167)+COUNTBLANK(I167:J167)+COUNTBLANK(M167:R167)+COUNTBLANK(T167)+COUNTBLANK(V167)+COUNTBLANK(Table4[[#This Row],[Deliveries_from_new_facilities]])),"1","0"))</f>
        <v>0</v>
      </c>
      <c r="AJ167" s="37">
        <f t="shared" si="7"/>
        <v>0</v>
      </c>
      <c r="AK167" s="38">
        <f>IF(A167="",0,IF(V167="no",0,IF(OR(COUNTBLANK(Table4[[#This Row],[Net_Nameplate_Capacity_MW]:[Additional_Capacity]])+COUNTBLANK(Table4[[#This Row],[Deliveries_from_existing_factilities]])),"1","0")))</f>
        <v>0</v>
      </c>
      <c r="AL167" s="37">
        <f>IF(OR(A167="",Table4[[#This Row],[GPE_Determination]]="No"),0,IF(AA167="NO",0,IF(OR(COUNTBLANK(Table4[[#This Row],[Implementation_Date]:[Description_of_Activities]])),"1","0")))</f>
        <v>0</v>
      </c>
    </row>
    <row r="168" spans="1:38" s="7" customFormat="1" ht="15.6" x14ac:dyDescent="0.3">
      <c r="A168" s="40"/>
      <c r="B168" s="44"/>
      <c r="C168" s="6"/>
      <c r="D168" s="49" t="str">
        <f>IF(Table4[[#This Row],[Facility_Name]]=0,"",IF(_xlfn.IFNA(INDEX(Source_Lookup[SourceID],MATCH(Table4[[#This Row],[Facility_Name]],Source_Lookup[Facility],0)),"")=0,"",_xlfn.IFNA(INDEX(Source_Lookup[SourceID],MATCH(Table4[[#This Row],[Facility_Name]],Source_Lookup[Facility],0)),"Newly Specified")))</f>
        <v/>
      </c>
      <c r="E168" s="63" t="str">
        <f>IF(_xlfn.IFNA(INDEX(Source_Lookup[EPA_Acid_Rain_Program],MATCH(Table4[[#This Row],[Facility_Name]],Source_Lookup[Facility],0)),"")=0,"",_xlfn.IFNA(INDEX(Source_Lookup[EPA_Acid_Rain_Program],MATCH(Table4[[#This Row],[Facility_Name]],Source_Lookup[Facility],0)),""))</f>
        <v/>
      </c>
      <c r="F168" s="44" t="str">
        <f>IF(_xlfn.IFNA(INDEX(Source_Lookup[EPA_40CFR_Part98],MATCH(Table4[[#This Row],[Facility_Name]],Source_Lookup[Facility],0)),"")=0,"",_xlfn.IFNA(INDEX(Source_Lookup[EPA_40CFR_Part98],MATCH(Table4[[#This Row],[Facility_Name]],Source_Lookup[Facility],0)),""))</f>
        <v/>
      </c>
      <c r="G168" s="44" t="str">
        <f>IF(_xlfn.IFNA(INDEX(Source_Lookup[EIA_ID],MATCH(Table4[[#This Row],[Facility_Name]],Source_Lookup[Facility],0)),"")=0,"",_xlfn.IFNA(INDEX(Source_Lookup[EIA_ID],MATCH(Table4[[#This Row],[Facility_Name]],Source_Lookup[Facility],0)),""))</f>
        <v/>
      </c>
      <c r="H168" s="44"/>
      <c r="I168" s="5" t="str">
        <f>IF(_xlfn.IFNA(INDEX(Source_Lookup[Address],MATCH(Table4[[#This Row],[Facility_Name]],Source_Lookup[Facility],0)),"")=0,"",_xlfn.IFNA(INDEX(Source_Lookup[Address],MATCH(Table4[[#This Row],[Facility_Name]],Source_Lookup[Facility],0)),""))</f>
        <v/>
      </c>
      <c r="J168" s="5" t="str">
        <f>IF(_xlfn.IFNA(INDEX(Source_Lookup[Jurisdiction],MATCH(Table4[[#This Row],[Facility_Name]],Source_Lookup[Facility],0)),"")=0,"",_xlfn.IFNA(INDEX(Source_Lookup[Jurisdiction],MATCH(Table4[[#This Row],[Facility_Name]],Source_Lookup[Facility],0)),""))</f>
        <v/>
      </c>
      <c r="K168" s="63" t="str">
        <f>IF(_xlfn.IFNA(INDEX(Source_Lookup[Latitude],MATCH(Table4[[#This Row],[Facility_Name]],Source_Lookup[Facility],0)),"")=0,"",_xlfn.IFNA(INDEX(Source_Lookup[Latitude],MATCH(Table4[[#This Row],[Facility_Name]],Source_Lookup[Facility],0)),""))</f>
        <v/>
      </c>
      <c r="L168" s="63" t="str">
        <f>IF(_xlfn.IFNA(INDEX(Source_Lookup[Longitude],MATCH(Table4[[#This Row],[Facility_Name]],Source_Lookup[Facility],0)),"")=0,"",_xlfn.IFNA(INDEX(Source_Lookup[Longitude],MATCH(Table4[[#This Row],[Facility_Name]],Source_Lookup[Facility],0)),""))</f>
        <v/>
      </c>
      <c r="M168" s="5"/>
      <c r="N168" s="5"/>
      <c r="O168" s="25"/>
      <c r="P168" s="5"/>
      <c r="Q168" s="65"/>
      <c r="R168" s="8"/>
      <c r="S168" s="64"/>
      <c r="T168" s="6"/>
      <c r="U168" s="47"/>
      <c r="V168" s="8"/>
      <c r="W168" s="47"/>
      <c r="X168" s="47"/>
      <c r="Y168" s="47"/>
      <c r="Z168" s="47"/>
      <c r="AA168" s="46"/>
      <c r="AB168" s="64"/>
      <c r="AC168" s="48"/>
      <c r="AD168" s="46"/>
      <c r="AE168" s="5"/>
      <c r="AF168" s="47"/>
      <c r="AG168" s="50"/>
      <c r="AH168" s="52" t="str">
        <f t="shared" si="8"/>
        <v/>
      </c>
      <c r="AI168" s="39">
        <f>IF(A168="",0,IF(OR(COUNTBLANK(C168)+COUNTBLANK(I168:J168)+COUNTBLANK(M168:R168)+COUNTBLANK(T168)+COUNTBLANK(V168)+COUNTBLANK(Table4[[#This Row],[Deliveries_from_new_facilities]])),"1","0"))</f>
        <v>0</v>
      </c>
      <c r="AJ168" s="37">
        <f t="shared" si="7"/>
        <v>0</v>
      </c>
      <c r="AK168" s="38">
        <f>IF(A168="",0,IF(V168="no",0,IF(OR(COUNTBLANK(Table4[[#This Row],[Net_Nameplate_Capacity_MW]:[Additional_Capacity]])+COUNTBLANK(Table4[[#This Row],[Deliveries_from_existing_factilities]])),"1","0")))</f>
        <v>0</v>
      </c>
      <c r="AL168" s="37">
        <f>IF(OR(A168="",Table4[[#This Row],[GPE_Determination]]="No"),0,IF(AA168="NO",0,IF(OR(COUNTBLANK(Table4[[#This Row],[Implementation_Date]:[Description_of_Activities]])),"1","0")))</f>
        <v>0</v>
      </c>
    </row>
    <row r="169" spans="1:38" s="7" customFormat="1" ht="15.6" x14ac:dyDescent="0.3">
      <c r="A169" s="40"/>
      <c r="B169" s="44"/>
      <c r="C169" s="6"/>
      <c r="D169" s="49" t="str">
        <f>IF(Table4[[#This Row],[Facility_Name]]=0,"",IF(_xlfn.IFNA(INDEX(Source_Lookup[SourceID],MATCH(Table4[[#This Row],[Facility_Name]],Source_Lookup[Facility],0)),"")=0,"",_xlfn.IFNA(INDEX(Source_Lookup[SourceID],MATCH(Table4[[#This Row],[Facility_Name]],Source_Lookup[Facility],0)),"Newly Specified")))</f>
        <v/>
      </c>
      <c r="E169" s="63" t="str">
        <f>IF(_xlfn.IFNA(INDEX(Source_Lookup[EPA_Acid_Rain_Program],MATCH(Table4[[#This Row],[Facility_Name]],Source_Lookup[Facility],0)),"")=0,"",_xlfn.IFNA(INDEX(Source_Lookup[EPA_Acid_Rain_Program],MATCH(Table4[[#This Row],[Facility_Name]],Source_Lookup[Facility],0)),""))</f>
        <v/>
      </c>
      <c r="F169" s="44" t="str">
        <f>IF(_xlfn.IFNA(INDEX(Source_Lookup[EPA_40CFR_Part98],MATCH(Table4[[#This Row],[Facility_Name]],Source_Lookup[Facility],0)),"")=0,"",_xlfn.IFNA(INDEX(Source_Lookup[EPA_40CFR_Part98],MATCH(Table4[[#This Row],[Facility_Name]],Source_Lookup[Facility],0)),""))</f>
        <v/>
      </c>
      <c r="G169" s="44" t="str">
        <f>IF(_xlfn.IFNA(INDEX(Source_Lookup[EIA_ID],MATCH(Table4[[#This Row],[Facility_Name]],Source_Lookup[Facility],0)),"")=0,"",_xlfn.IFNA(INDEX(Source_Lookup[EIA_ID],MATCH(Table4[[#This Row],[Facility_Name]],Source_Lookup[Facility],0)),""))</f>
        <v/>
      </c>
      <c r="H169" s="44"/>
      <c r="I169" s="5" t="str">
        <f>IF(_xlfn.IFNA(INDEX(Source_Lookup[Address],MATCH(Table4[[#This Row],[Facility_Name]],Source_Lookup[Facility],0)),"")=0,"",_xlfn.IFNA(INDEX(Source_Lookup[Address],MATCH(Table4[[#This Row],[Facility_Name]],Source_Lookup[Facility],0)),""))</f>
        <v/>
      </c>
      <c r="J169" s="5" t="str">
        <f>IF(_xlfn.IFNA(INDEX(Source_Lookup[Jurisdiction],MATCH(Table4[[#This Row],[Facility_Name]],Source_Lookup[Facility],0)),"")=0,"",_xlfn.IFNA(INDEX(Source_Lookup[Jurisdiction],MATCH(Table4[[#This Row],[Facility_Name]],Source_Lookup[Facility],0)),""))</f>
        <v/>
      </c>
      <c r="K169" s="63" t="str">
        <f>IF(_xlfn.IFNA(INDEX(Source_Lookup[Latitude],MATCH(Table4[[#This Row],[Facility_Name]],Source_Lookup[Facility],0)),"")=0,"",_xlfn.IFNA(INDEX(Source_Lookup[Latitude],MATCH(Table4[[#This Row],[Facility_Name]],Source_Lookup[Facility],0)),""))</f>
        <v/>
      </c>
      <c r="L169" s="63" t="str">
        <f>IF(_xlfn.IFNA(INDEX(Source_Lookup[Longitude],MATCH(Table4[[#This Row],[Facility_Name]],Source_Lookup[Facility],0)),"")=0,"",_xlfn.IFNA(INDEX(Source_Lookup[Longitude],MATCH(Table4[[#This Row],[Facility_Name]],Source_Lookup[Facility],0)),""))</f>
        <v/>
      </c>
      <c r="M169" s="5"/>
      <c r="N169" s="5"/>
      <c r="O169" s="25"/>
      <c r="P169" s="5"/>
      <c r="Q169" s="65"/>
      <c r="R169" s="8"/>
      <c r="S169" s="64"/>
      <c r="T169" s="6"/>
      <c r="U169" s="47"/>
      <c r="V169" s="8"/>
      <c r="W169" s="47"/>
      <c r="X169" s="47"/>
      <c r="Y169" s="47"/>
      <c r="Z169" s="47"/>
      <c r="AA169" s="46"/>
      <c r="AB169" s="64"/>
      <c r="AC169" s="48"/>
      <c r="AD169" s="46"/>
      <c r="AE169" s="5"/>
      <c r="AF169" s="47"/>
      <c r="AG169" s="50"/>
      <c r="AH169" s="52" t="str">
        <f t="shared" si="8"/>
        <v/>
      </c>
      <c r="AI169" s="39">
        <f>IF(A169="",0,IF(OR(COUNTBLANK(C169)+COUNTBLANK(I169:J169)+COUNTBLANK(M169:R169)+COUNTBLANK(T169)+COUNTBLANK(V169)+COUNTBLANK(Table4[[#This Row],[Deliveries_from_new_facilities]])),"1","0"))</f>
        <v>0</v>
      </c>
      <c r="AJ169" s="37">
        <f t="shared" si="7"/>
        <v>0</v>
      </c>
      <c r="AK169" s="38">
        <f>IF(A169="",0,IF(V169="no",0,IF(OR(COUNTBLANK(Table4[[#This Row],[Net_Nameplate_Capacity_MW]:[Additional_Capacity]])+COUNTBLANK(Table4[[#This Row],[Deliveries_from_existing_factilities]])),"1","0")))</f>
        <v>0</v>
      </c>
      <c r="AL169" s="37">
        <f>IF(OR(A169="",Table4[[#This Row],[GPE_Determination]]="No"),0,IF(AA169="NO",0,IF(OR(COUNTBLANK(Table4[[#This Row],[Implementation_Date]:[Description_of_Activities]])),"1","0")))</f>
        <v>0</v>
      </c>
    </row>
    <row r="170" spans="1:38" s="7" customFormat="1" ht="15.6" x14ac:dyDescent="0.3">
      <c r="A170" s="40"/>
      <c r="B170" s="44"/>
      <c r="C170" s="6"/>
      <c r="D170" s="49" t="str">
        <f>IF(Table4[[#This Row],[Facility_Name]]=0,"",IF(_xlfn.IFNA(INDEX(Source_Lookup[SourceID],MATCH(Table4[[#This Row],[Facility_Name]],Source_Lookup[Facility],0)),"")=0,"",_xlfn.IFNA(INDEX(Source_Lookup[SourceID],MATCH(Table4[[#This Row],[Facility_Name]],Source_Lookup[Facility],0)),"Newly Specified")))</f>
        <v/>
      </c>
      <c r="E170" s="63" t="str">
        <f>IF(_xlfn.IFNA(INDEX(Source_Lookup[EPA_Acid_Rain_Program],MATCH(Table4[[#This Row],[Facility_Name]],Source_Lookup[Facility],0)),"")=0,"",_xlfn.IFNA(INDEX(Source_Lookup[EPA_Acid_Rain_Program],MATCH(Table4[[#This Row],[Facility_Name]],Source_Lookup[Facility],0)),""))</f>
        <v/>
      </c>
      <c r="F170" s="44" t="str">
        <f>IF(_xlfn.IFNA(INDEX(Source_Lookup[EPA_40CFR_Part98],MATCH(Table4[[#This Row],[Facility_Name]],Source_Lookup[Facility],0)),"")=0,"",_xlfn.IFNA(INDEX(Source_Lookup[EPA_40CFR_Part98],MATCH(Table4[[#This Row],[Facility_Name]],Source_Lookup[Facility],0)),""))</f>
        <v/>
      </c>
      <c r="G170" s="44" t="str">
        <f>IF(_xlfn.IFNA(INDEX(Source_Lookup[EIA_ID],MATCH(Table4[[#This Row],[Facility_Name]],Source_Lookup[Facility],0)),"")=0,"",_xlfn.IFNA(INDEX(Source_Lookup[EIA_ID],MATCH(Table4[[#This Row],[Facility_Name]],Source_Lookup[Facility],0)),""))</f>
        <v/>
      </c>
      <c r="H170" s="44"/>
      <c r="I170" s="5" t="str">
        <f>IF(_xlfn.IFNA(INDEX(Source_Lookup[Address],MATCH(Table4[[#This Row],[Facility_Name]],Source_Lookup[Facility],0)),"")=0,"",_xlfn.IFNA(INDEX(Source_Lookup[Address],MATCH(Table4[[#This Row],[Facility_Name]],Source_Lookup[Facility],0)),""))</f>
        <v/>
      </c>
      <c r="J170" s="5" t="str">
        <f>IF(_xlfn.IFNA(INDEX(Source_Lookup[Jurisdiction],MATCH(Table4[[#This Row],[Facility_Name]],Source_Lookup[Facility],0)),"")=0,"",_xlfn.IFNA(INDEX(Source_Lookup[Jurisdiction],MATCH(Table4[[#This Row],[Facility_Name]],Source_Lookup[Facility],0)),""))</f>
        <v/>
      </c>
      <c r="K170" s="63" t="str">
        <f>IF(_xlfn.IFNA(INDEX(Source_Lookup[Latitude],MATCH(Table4[[#This Row],[Facility_Name]],Source_Lookup[Facility],0)),"")=0,"",_xlfn.IFNA(INDEX(Source_Lookup[Latitude],MATCH(Table4[[#This Row],[Facility_Name]],Source_Lookup[Facility],0)),""))</f>
        <v/>
      </c>
      <c r="L170" s="63" t="str">
        <f>IF(_xlfn.IFNA(INDEX(Source_Lookup[Longitude],MATCH(Table4[[#This Row],[Facility_Name]],Source_Lookup[Facility],0)),"")=0,"",_xlfn.IFNA(INDEX(Source_Lookup[Longitude],MATCH(Table4[[#This Row],[Facility_Name]],Source_Lookup[Facility],0)),""))</f>
        <v/>
      </c>
      <c r="M170" s="5"/>
      <c r="N170" s="5"/>
      <c r="O170" s="25"/>
      <c r="P170" s="5"/>
      <c r="Q170" s="65"/>
      <c r="R170" s="8"/>
      <c r="S170" s="64"/>
      <c r="T170" s="6"/>
      <c r="U170" s="47"/>
      <c r="V170" s="8"/>
      <c r="W170" s="47"/>
      <c r="X170" s="47"/>
      <c r="Y170" s="47"/>
      <c r="Z170" s="47"/>
      <c r="AA170" s="46"/>
      <c r="AB170" s="64"/>
      <c r="AC170" s="48"/>
      <c r="AD170" s="46"/>
      <c r="AE170" s="5"/>
      <c r="AF170" s="47"/>
      <c r="AG170" s="50"/>
      <c r="AH170" s="52" t="str">
        <f t="shared" si="8"/>
        <v/>
      </c>
      <c r="AI170" s="39">
        <f>IF(A170="",0,IF(OR(COUNTBLANK(C170)+COUNTBLANK(I170:J170)+COUNTBLANK(M170:R170)+COUNTBLANK(T170)+COUNTBLANK(V170)+COUNTBLANK(Table4[[#This Row],[Deliveries_from_new_facilities]])),"1","0"))</f>
        <v>0</v>
      </c>
      <c r="AJ170" s="37">
        <f t="shared" si="7"/>
        <v>0</v>
      </c>
      <c r="AK170" s="38">
        <f>IF(A170="",0,IF(V170="no",0,IF(OR(COUNTBLANK(Table4[[#This Row],[Net_Nameplate_Capacity_MW]:[Additional_Capacity]])+COUNTBLANK(Table4[[#This Row],[Deliveries_from_existing_factilities]])),"1","0")))</f>
        <v>0</v>
      </c>
      <c r="AL170" s="37">
        <f>IF(OR(A170="",Table4[[#This Row],[GPE_Determination]]="No"),0,IF(AA170="NO",0,IF(OR(COUNTBLANK(Table4[[#This Row],[Implementation_Date]:[Description_of_Activities]])),"1","0")))</f>
        <v>0</v>
      </c>
    </row>
    <row r="171" spans="1:38" s="7" customFormat="1" ht="15.6" x14ac:dyDescent="0.3">
      <c r="A171" s="40"/>
      <c r="B171" s="44"/>
      <c r="C171" s="6"/>
      <c r="D171" s="49" t="str">
        <f>IF(Table4[[#This Row],[Facility_Name]]=0,"",IF(_xlfn.IFNA(INDEX(Source_Lookup[SourceID],MATCH(Table4[[#This Row],[Facility_Name]],Source_Lookup[Facility],0)),"")=0,"",_xlfn.IFNA(INDEX(Source_Lookup[SourceID],MATCH(Table4[[#This Row],[Facility_Name]],Source_Lookup[Facility],0)),"Newly Specified")))</f>
        <v/>
      </c>
      <c r="E171" s="63" t="str">
        <f>IF(_xlfn.IFNA(INDEX(Source_Lookup[EPA_Acid_Rain_Program],MATCH(Table4[[#This Row],[Facility_Name]],Source_Lookup[Facility],0)),"")=0,"",_xlfn.IFNA(INDEX(Source_Lookup[EPA_Acid_Rain_Program],MATCH(Table4[[#This Row],[Facility_Name]],Source_Lookup[Facility],0)),""))</f>
        <v/>
      </c>
      <c r="F171" s="44" t="str">
        <f>IF(_xlfn.IFNA(INDEX(Source_Lookup[EPA_40CFR_Part98],MATCH(Table4[[#This Row],[Facility_Name]],Source_Lookup[Facility],0)),"")=0,"",_xlfn.IFNA(INDEX(Source_Lookup[EPA_40CFR_Part98],MATCH(Table4[[#This Row],[Facility_Name]],Source_Lookup[Facility],0)),""))</f>
        <v/>
      </c>
      <c r="G171" s="44" t="str">
        <f>IF(_xlfn.IFNA(INDEX(Source_Lookup[EIA_ID],MATCH(Table4[[#This Row],[Facility_Name]],Source_Lookup[Facility],0)),"")=0,"",_xlfn.IFNA(INDEX(Source_Lookup[EIA_ID],MATCH(Table4[[#This Row],[Facility_Name]],Source_Lookup[Facility],0)),""))</f>
        <v/>
      </c>
      <c r="H171" s="44"/>
      <c r="I171" s="5" t="str">
        <f>IF(_xlfn.IFNA(INDEX(Source_Lookup[Address],MATCH(Table4[[#This Row],[Facility_Name]],Source_Lookup[Facility],0)),"")=0,"",_xlfn.IFNA(INDEX(Source_Lookup[Address],MATCH(Table4[[#This Row],[Facility_Name]],Source_Lookup[Facility],0)),""))</f>
        <v/>
      </c>
      <c r="J171" s="5" t="str">
        <f>IF(_xlfn.IFNA(INDEX(Source_Lookup[Jurisdiction],MATCH(Table4[[#This Row],[Facility_Name]],Source_Lookup[Facility],0)),"")=0,"",_xlfn.IFNA(INDEX(Source_Lookup[Jurisdiction],MATCH(Table4[[#This Row],[Facility_Name]],Source_Lookup[Facility],0)),""))</f>
        <v/>
      </c>
      <c r="K171" s="63" t="str">
        <f>IF(_xlfn.IFNA(INDEX(Source_Lookup[Latitude],MATCH(Table4[[#This Row],[Facility_Name]],Source_Lookup[Facility],0)),"")=0,"",_xlfn.IFNA(INDEX(Source_Lookup[Latitude],MATCH(Table4[[#This Row],[Facility_Name]],Source_Lookup[Facility],0)),""))</f>
        <v/>
      </c>
      <c r="L171" s="63" t="str">
        <f>IF(_xlfn.IFNA(INDEX(Source_Lookup[Longitude],MATCH(Table4[[#This Row],[Facility_Name]],Source_Lookup[Facility],0)),"")=0,"",_xlfn.IFNA(INDEX(Source_Lookup[Longitude],MATCH(Table4[[#This Row],[Facility_Name]],Source_Lookup[Facility],0)),""))</f>
        <v/>
      </c>
      <c r="M171" s="5"/>
      <c r="N171" s="5"/>
      <c r="O171" s="25"/>
      <c r="P171" s="5"/>
      <c r="Q171" s="65"/>
      <c r="R171" s="8"/>
      <c r="S171" s="64"/>
      <c r="T171" s="6"/>
      <c r="U171" s="47"/>
      <c r="V171" s="8"/>
      <c r="W171" s="47"/>
      <c r="X171" s="47"/>
      <c r="Y171" s="47"/>
      <c r="Z171" s="47"/>
      <c r="AA171" s="46"/>
      <c r="AB171" s="64"/>
      <c r="AC171" s="48"/>
      <c r="AD171" s="46"/>
      <c r="AE171" s="5"/>
      <c r="AF171" s="47"/>
      <c r="AG171" s="50"/>
      <c r="AH171" s="52" t="str">
        <f t="shared" si="8"/>
        <v/>
      </c>
      <c r="AI171" s="39">
        <f>IF(A171="",0,IF(OR(COUNTBLANK(C171)+COUNTBLANK(I171:J171)+COUNTBLANK(M171:R171)+COUNTBLANK(T171)+COUNTBLANK(V171)+COUNTBLANK(Table4[[#This Row],[Deliveries_from_new_facilities]])),"1","0"))</f>
        <v>0</v>
      </c>
      <c r="AJ171" s="37">
        <f t="shared" si="7"/>
        <v>0</v>
      </c>
      <c r="AK171" s="38">
        <f>IF(A171="",0,IF(V171="no",0,IF(OR(COUNTBLANK(Table4[[#This Row],[Net_Nameplate_Capacity_MW]:[Additional_Capacity]])+COUNTBLANK(Table4[[#This Row],[Deliveries_from_existing_factilities]])),"1","0")))</f>
        <v>0</v>
      </c>
      <c r="AL171" s="37">
        <f>IF(OR(A171="",Table4[[#This Row],[GPE_Determination]]="No"),0,IF(AA171="NO",0,IF(OR(COUNTBLANK(Table4[[#This Row],[Implementation_Date]:[Description_of_Activities]])),"1","0")))</f>
        <v>0</v>
      </c>
    </row>
    <row r="172" spans="1:38" s="7" customFormat="1" ht="15.6" x14ac:dyDescent="0.3">
      <c r="A172" s="40"/>
      <c r="B172" s="44"/>
      <c r="C172" s="6"/>
      <c r="D172" s="49" t="str">
        <f>IF(Table4[[#This Row],[Facility_Name]]=0,"",IF(_xlfn.IFNA(INDEX(Source_Lookup[SourceID],MATCH(Table4[[#This Row],[Facility_Name]],Source_Lookup[Facility],0)),"")=0,"",_xlfn.IFNA(INDEX(Source_Lookup[SourceID],MATCH(Table4[[#This Row],[Facility_Name]],Source_Lookup[Facility],0)),"Newly Specified")))</f>
        <v/>
      </c>
      <c r="E172" s="63" t="str">
        <f>IF(_xlfn.IFNA(INDEX(Source_Lookup[EPA_Acid_Rain_Program],MATCH(Table4[[#This Row],[Facility_Name]],Source_Lookup[Facility],0)),"")=0,"",_xlfn.IFNA(INDEX(Source_Lookup[EPA_Acid_Rain_Program],MATCH(Table4[[#This Row],[Facility_Name]],Source_Lookup[Facility],0)),""))</f>
        <v/>
      </c>
      <c r="F172" s="44" t="str">
        <f>IF(_xlfn.IFNA(INDEX(Source_Lookup[EPA_40CFR_Part98],MATCH(Table4[[#This Row],[Facility_Name]],Source_Lookup[Facility],0)),"")=0,"",_xlfn.IFNA(INDEX(Source_Lookup[EPA_40CFR_Part98],MATCH(Table4[[#This Row],[Facility_Name]],Source_Lookup[Facility],0)),""))</f>
        <v/>
      </c>
      <c r="G172" s="44" t="str">
        <f>IF(_xlfn.IFNA(INDEX(Source_Lookup[EIA_ID],MATCH(Table4[[#This Row],[Facility_Name]],Source_Lookup[Facility],0)),"")=0,"",_xlfn.IFNA(INDEX(Source_Lookup[EIA_ID],MATCH(Table4[[#This Row],[Facility_Name]],Source_Lookup[Facility],0)),""))</f>
        <v/>
      </c>
      <c r="H172" s="44"/>
      <c r="I172" s="5" t="str">
        <f>IF(_xlfn.IFNA(INDEX(Source_Lookup[Address],MATCH(Table4[[#This Row],[Facility_Name]],Source_Lookup[Facility],0)),"")=0,"",_xlfn.IFNA(INDEX(Source_Lookup[Address],MATCH(Table4[[#This Row],[Facility_Name]],Source_Lookup[Facility],0)),""))</f>
        <v/>
      </c>
      <c r="J172" s="5" t="str">
        <f>IF(_xlfn.IFNA(INDEX(Source_Lookup[Jurisdiction],MATCH(Table4[[#This Row],[Facility_Name]],Source_Lookup[Facility],0)),"")=0,"",_xlfn.IFNA(INDEX(Source_Lookup[Jurisdiction],MATCH(Table4[[#This Row],[Facility_Name]],Source_Lookup[Facility],0)),""))</f>
        <v/>
      </c>
      <c r="K172" s="63" t="str">
        <f>IF(_xlfn.IFNA(INDEX(Source_Lookup[Latitude],MATCH(Table4[[#This Row],[Facility_Name]],Source_Lookup[Facility],0)),"")=0,"",_xlfn.IFNA(INDEX(Source_Lookup[Latitude],MATCH(Table4[[#This Row],[Facility_Name]],Source_Lookup[Facility],0)),""))</f>
        <v/>
      </c>
      <c r="L172" s="63" t="str">
        <f>IF(_xlfn.IFNA(INDEX(Source_Lookup[Longitude],MATCH(Table4[[#This Row],[Facility_Name]],Source_Lookup[Facility],0)),"")=0,"",_xlfn.IFNA(INDEX(Source_Lookup[Longitude],MATCH(Table4[[#This Row],[Facility_Name]],Source_Lookup[Facility],0)),""))</f>
        <v/>
      </c>
      <c r="M172" s="5"/>
      <c r="N172" s="5"/>
      <c r="O172" s="25"/>
      <c r="P172" s="5"/>
      <c r="Q172" s="65"/>
      <c r="R172" s="8"/>
      <c r="S172" s="64"/>
      <c r="T172" s="6"/>
      <c r="U172" s="47"/>
      <c r="V172" s="8"/>
      <c r="W172" s="47"/>
      <c r="X172" s="47"/>
      <c r="Y172" s="47"/>
      <c r="Z172" s="47"/>
      <c r="AA172" s="46"/>
      <c r="AB172" s="64"/>
      <c r="AC172" s="48"/>
      <c r="AD172" s="46"/>
      <c r="AE172" s="5"/>
      <c r="AF172" s="47"/>
      <c r="AG172" s="50"/>
      <c r="AH172" s="52" t="str">
        <f t="shared" si="8"/>
        <v/>
      </c>
      <c r="AI172" s="39">
        <f>IF(A172="",0,IF(OR(COUNTBLANK(C172)+COUNTBLANK(I172:J172)+COUNTBLANK(M172:R172)+COUNTBLANK(T172)+COUNTBLANK(V172)+COUNTBLANK(Table4[[#This Row],[Deliveries_from_new_facilities]])),"1","0"))</f>
        <v>0</v>
      </c>
      <c r="AJ172" s="37">
        <f t="shared" si="7"/>
        <v>0</v>
      </c>
      <c r="AK172" s="38">
        <f>IF(A172="",0,IF(V172="no",0,IF(OR(COUNTBLANK(Table4[[#This Row],[Net_Nameplate_Capacity_MW]:[Additional_Capacity]])+COUNTBLANK(Table4[[#This Row],[Deliveries_from_existing_factilities]])),"1","0")))</f>
        <v>0</v>
      </c>
      <c r="AL172" s="37">
        <f>IF(OR(A172="",Table4[[#This Row],[GPE_Determination]]="No"),0,IF(AA172="NO",0,IF(OR(COUNTBLANK(Table4[[#This Row],[Implementation_Date]:[Description_of_Activities]])),"1","0")))</f>
        <v>0</v>
      </c>
    </row>
    <row r="173" spans="1:38" s="7" customFormat="1" ht="15.6" x14ac:dyDescent="0.3">
      <c r="A173" s="40"/>
      <c r="B173" s="44"/>
      <c r="C173" s="6"/>
      <c r="D173" s="49" t="str">
        <f>IF(Table4[[#This Row],[Facility_Name]]=0,"",IF(_xlfn.IFNA(INDEX(Source_Lookup[SourceID],MATCH(Table4[[#This Row],[Facility_Name]],Source_Lookup[Facility],0)),"")=0,"",_xlfn.IFNA(INDEX(Source_Lookup[SourceID],MATCH(Table4[[#This Row],[Facility_Name]],Source_Lookup[Facility],0)),"Newly Specified")))</f>
        <v/>
      </c>
      <c r="E173" s="63" t="str">
        <f>IF(_xlfn.IFNA(INDEX(Source_Lookup[EPA_Acid_Rain_Program],MATCH(Table4[[#This Row],[Facility_Name]],Source_Lookup[Facility],0)),"")=0,"",_xlfn.IFNA(INDEX(Source_Lookup[EPA_Acid_Rain_Program],MATCH(Table4[[#This Row],[Facility_Name]],Source_Lookup[Facility],0)),""))</f>
        <v/>
      </c>
      <c r="F173" s="44" t="str">
        <f>IF(_xlfn.IFNA(INDEX(Source_Lookup[EPA_40CFR_Part98],MATCH(Table4[[#This Row],[Facility_Name]],Source_Lookup[Facility],0)),"")=0,"",_xlfn.IFNA(INDEX(Source_Lookup[EPA_40CFR_Part98],MATCH(Table4[[#This Row],[Facility_Name]],Source_Lookup[Facility],0)),""))</f>
        <v/>
      </c>
      <c r="G173" s="44" t="str">
        <f>IF(_xlfn.IFNA(INDEX(Source_Lookup[EIA_ID],MATCH(Table4[[#This Row],[Facility_Name]],Source_Lookup[Facility],0)),"")=0,"",_xlfn.IFNA(INDEX(Source_Lookup[EIA_ID],MATCH(Table4[[#This Row],[Facility_Name]],Source_Lookup[Facility],0)),""))</f>
        <v/>
      </c>
      <c r="H173" s="44"/>
      <c r="I173" s="5" t="str">
        <f>IF(_xlfn.IFNA(INDEX(Source_Lookup[Address],MATCH(Table4[[#This Row],[Facility_Name]],Source_Lookup[Facility],0)),"")=0,"",_xlfn.IFNA(INDEX(Source_Lookup[Address],MATCH(Table4[[#This Row],[Facility_Name]],Source_Lookup[Facility],0)),""))</f>
        <v/>
      </c>
      <c r="J173" s="5" t="str">
        <f>IF(_xlfn.IFNA(INDEX(Source_Lookup[Jurisdiction],MATCH(Table4[[#This Row],[Facility_Name]],Source_Lookup[Facility],0)),"")=0,"",_xlfn.IFNA(INDEX(Source_Lookup[Jurisdiction],MATCH(Table4[[#This Row],[Facility_Name]],Source_Lookup[Facility],0)),""))</f>
        <v/>
      </c>
      <c r="K173" s="63" t="str">
        <f>IF(_xlfn.IFNA(INDEX(Source_Lookup[Latitude],MATCH(Table4[[#This Row],[Facility_Name]],Source_Lookup[Facility],0)),"")=0,"",_xlfn.IFNA(INDEX(Source_Lookup[Latitude],MATCH(Table4[[#This Row],[Facility_Name]],Source_Lookup[Facility],0)),""))</f>
        <v/>
      </c>
      <c r="L173" s="63" t="str">
        <f>IF(_xlfn.IFNA(INDEX(Source_Lookup[Longitude],MATCH(Table4[[#This Row],[Facility_Name]],Source_Lookup[Facility],0)),"")=0,"",_xlfn.IFNA(INDEX(Source_Lookup[Longitude],MATCH(Table4[[#This Row],[Facility_Name]],Source_Lookup[Facility],0)),""))</f>
        <v/>
      </c>
      <c r="M173" s="5"/>
      <c r="N173" s="5"/>
      <c r="O173" s="25"/>
      <c r="P173" s="5"/>
      <c r="Q173" s="65"/>
      <c r="R173" s="8"/>
      <c r="S173" s="64"/>
      <c r="T173" s="6"/>
      <c r="U173" s="47"/>
      <c r="V173" s="8"/>
      <c r="W173" s="47"/>
      <c r="X173" s="47"/>
      <c r="Y173" s="47"/>
      <c r="Z173" s="47"/>
      <c r="AA173" s="46"/>
      <c r="AB173" s="64"/>
      <c r="AC173" s="48"/>
      <c r="AD173" s="46"/>
      <c r="AE173" s="5"/>
      <c r="AF173" s="47"/>
      <c r="AG173" s="50"/>
      <c r="AH173" s="52" t="str">
        <f t="shared" si="8"/>
        <v/>
      </c>
      <c r="AI173" s="39">
        <f>IF(A173="",0,IF(OR(COUNTBLANK(C173)+COUNTBLANK(I173:J173)+COUNTBLANK(M173:R173)+COUNTBLANK(T173)+COUNTBLANK(V173)+COUNTBLANK(Table4[[#This Row],[Deliveries_from_new_facilities]])),"1","0"))</f>
        <v>0</v>
      </c>
      <c r="AJ173" s="37">
        <f t="shared" si="7"/>
        <v>0</v>
      </c>
      <c r="AK173" s="38">
        <f>IF(A173="",0,IF(V173="no",0,IF(OR(COUNTBLANK(Table4[[#This Row],[Net_Nameplate_Capacity_MW]:[Additional_Capacity]])+COUNTBLANK(Table4[[#This Row],[Deliveries_from_existing_factilities]])),"1","0")))</f>
        <v>0</v>
      </c>
      <c r="AL173" s="37">
        <f>IF(OR(A173="",Table4[[#This Row],[GPE_Determination]]="No"),0,IF(AA173="NO",0,IF(OR(COUNTBLANK(Table4[[#This Row],[Implementation_Date]:[Description_of_Activities]])),"1","0")))</f>
        <v>0</v>
      </c>
    </row>
    <row r="174" spans="1:38" s="7" customFormat="1" ht="15.6" x14ac:dyDescent="0.3">
      <c r="A174" s="40"/>
      <c r="B174" s="44"/>
      <c r="C174" s="6"/>
      <c r="D174" s="49" t="str">
        <f>IF(Table4[[#This Row],[Facility_Name]]=0,"",IF(_xlfn.IFNA(INDEX(Source_Lookup[SourceID],MATCH(Table4[[#This Row],[Facility_Name]],Source_Lookup[Facility],0)),"")=0,"",_xlfn.IFNA(INDEX(Source_Lookup[SourceID],MATCH(Table4[[#This Row],[Facility_Name]],Source_Lookup[Facility],0)),"Newly Specified")))</f>
        <v/>
      </c>
      <c r="E174" s="63" t="str">
        <f>IF(_xlfn.IFNA(INDEX(Source_Lookup[EPA_Acid_Rain_Program],MATCH(Table4[[#This Row],[Facility_Name]],Source_Lookup[Facility],0)),"")=0,"",_xlfn.IFNA(INDEX(Source_Lookup[EPA_Acid_Rain_Program],MATCH(Table4[[#This Row],[Facility_Name]],Source_Lookup[Facility],0)),""))</f>
        <v/>
      </c>
      <c r="F174" s="44" t="str">
        <f>IF(_xlfn.IFNA(INDEX(Source_Lookup[EPA_40CFR_Part98],MATCH(Table4[[#This Row],[Facility_Name]],Source_Lookup[Facility],0)),"")=0,"",_xlfn.IFNA(INDEX(Source_Lookup[EPA_40CFR_Part98],MATCH(Table4[[#This Row],[Facility_Name]],Source_Lookup[Facility],0)),""))</f>
        <v/>
      </c>
      <c r="G174" s="44" t="str">
        <f>IF(_xlfn.IFNA(INDEX(Source_Lookup[EIA_ID],MATCH(Table4[[#This Row],[Facility_Name]],Source_Lookup[Facility],0)),"")=0,"",_xlfn.IFNA(INDEX(Source_Lookup[EIA_ID],MATCH(Table4[[#This Row],[Facility_Name]],Source_Lookup[Facility],0)),""))</f>
        <v/>
      </c>
      <c r="H174" s="44"/>
      <c r="I174" s="5" t="str">
        <f>IF(_xlfn.IFNA(INDEX(Source_Lookup[Address],MATCH(Table4[[#This Row],[Facility_Name]],Source_Lookup[Facility],0)),"")=0,"",_xlfn.IFNA(INDEX(Source_Lookup[Address],MATCH(Table4[[#This Row],[Facility_Name]],Source_Lookup[Facility],0)),""))</f>
        <v/>
      </c>
      <c r="J174" s="5" t="str">
        <f>IF(_xlfn.IFNA(INDEX(Source_Lookup[Jurisdiction],MATCH(Table4[[#This Row],[Facility_Name]],Source_Lookup[Facility],0)),"")=0,"",_xlfn.IFNA(INDEX(Source_Lookup[Jurisdiction],MATCH(Table4[[#This Row],[Facility_Name]],Source_Lookup[Facility],0)),""))</f>
        <v/>
      </c>
      <c r="K174" s="63" t="str">
        <f>IF(_xlfn.IFNA(INDEX(Source_Lookup[Latitude],MATCH(Table4[[#This Row],[Facility_Name]],Source_Lookup[Facility],0)),"")=0,"",_xlfn.IFNA(INDEX(Source_Lookup[Latitude],MATCH(Table4[[#This Row],[Facility_Name]],Source_Lookup[Facility],0)),""))</f>
        <v/>
      </c>
      <c r="L174" s="63" t="str">
        <f>IF(_xlfn.IFNA(INDEX(Source_Lookup[Longitude],MATCH(Table4[[#This Row],[Facility_Name]],Source_Lookup[Facility],0)),"")=0,"",_xlfn.IFNA(INDEX(Source_Lookup[Longitude],MATCH(Table4[[#This Row],[Facility_Name]],Source_Lookup[Facility],0)),""))</f>
        <v/>
      </c>
      <c r="M174" s="5"/>
      <c r="N174" s="5"/>
      <c r="O174" s="25"/>
      <c r="P174" s="5"/>
      <c r="Q174" s="65"/>
      <c r="R174" s="8"/>
      <c r="S174" s="64"/>
      <c r="T174" s="6"/>
      <c r="U174" s="47"/>
      <c r="V174" s="8"/>
      <c r="W174" s="47"/>
      <c r="X174" s="47"/>
      <c r="Y174" s="47"/>
      <c r="Z174" s="47"/>
      <c r="AA174" s="46"/>
      <c r="AB174" s="64"/>
      <c r="AC174" s="48"/>
      <c r="AD174" s="46"/>
      <c r="AE174" s="5"/>
      <c r="AF174" s="47"/>
      <c r="AG174" s="50"/>
      <c r="AH174" s="52" t="str">
        <f t="shared" si="8"/>
        <v/>
      </c>
      <c r="AI174" s="39">
        <f>IF(A174="",0,IF(OR(COUNTBLANK(C174)+COUNTBLANK(I174:J174)+COUNTBLANK(M174:R174)+COUNTBLANK(T174)+COUNTBLANK(V174)+COUNTBLANK(Table4[[#This Row],[Deliveries_from_new_facilities]])),"1","0"))</f>
        <v>0</v>
      </c>
      <c r="AJ174" s="37">
        <f t="shared" si="7"/>
        <v>0</v>
      </c>
      <c r="AK174" s="38">
        <f>IF(A174="",0,IF(V174="no",0,IF(OR(COUNTBLANK(Table4[[#This Row],[Net_Nameplate_Capacity_MW]:[Additional_Capacity]])+COUNTBLANK(Table4[[#This Row],[Deliveries_from_existing_factilities]])),"1","0")))</f>
        <v>0</v>
      </c>
      <c r="AL174" s="37">
        <f>IF(OR(A174="",Table4[[#This Row],[GPE_Determination]]="No"),0,IF(AA174="NO",0,IF(OR(COUNTBLANK(Table4[[#This Row],[Implementation_Date]:[Description_of_Activities]])),"1","0")))</f>
        <v>0</v>
      </c>
    </row>
    <row r="175" spans="1:38" s="7" customFormat="1" ht="15.6" x14ac:dyDescent="0.3">
      <c r="A175" s="40"/>
      <c r="B175" s="44"/>
      <c r="C175" s="6"/>
      <c r="D175" s="49" t="str">
        <f>IF(Table4[[#This Row],[Facility_Name]]=0,"",IF(_xlfn.IFNA(INDEX(Source_Lookup[SourceID],MATCH(Table4[[#This Row],[Facility_Name]],Source_Lookup[Facility],0)),"")=0,"",_xlfn.IFNA(INDEX(Source_Lookup[SourceID],MATCH(Table4[[#This Row],[Facility_Name]],Source_Lookup[Facility],0)),"Newly Specified")))</f>
        <v/>
      </c>
      <c r="E175" s="63" t="str">
        <f>IF(_xlfn.IFNA(INDEX(Source_Lookup[EPA_Acid_Rain_Program],MATCH(Table4[[#This Row],[Facility_Name]],Source_Lookup[Facility],0)),"")=0,"",_xlfn.IFNA(INDEX(Source_Lookup[EPA_Acid_Rain_Program],MATCH(Table4[[#This Row],[Facility_Name]],Source_Lookup[Facility],0)),""))</f>
        <v/>
      </c>
      <c r="F175" s="44" t="str">
        <f>IF(_xlfn.IFNA(INDEX(Source_Lookup[EPA_40CFR_Part98],MATCH(Table4[[#This Row],[Facility_Name]],Source_Lookup[Facility],0)),"")=0,"",_xlfn.IFNA(INDEX(Source_Lookup[EPA_40CFR_Part98],MATCH(Table4[[#This Row],[Facility_Name]],Source_Lookup[Facility],0)),""))</f>
        <v/>
      </c>
      <c r="G175" s="44" t="str">
        <f>IF(_xlfn.IFNA(INDEX(Source_Lookup[EIA_ID],MATCH(Table4[[#This Row],[Facility_Name]],Source_Lookup[Facility],0)),"")=0,"",_xlfn.IFNA(INDEX(Source_Lookup[EIA_ID],MATCH(Table4[[#This Row],[Facility_Name]],Source_Lookup[Facility],0)),""))</f>
        <v/>
      </c>
      <c r="H175" s="44"/>
      <c r="I175" s="5" t="str">
        <f>IF(_xlfn.IFNA(INDEX(Source_Lookup[Address],MATCH(Table4[[#This Row],[Facility_Name]],Source_Lookup[Facility],0)),"")=0,"",_xlfn.IFNA(INDEX(Source_Lookup[Address],MATCH(Table4[[#This Row],[Facility_Name]],Source_Lookup[Facility],0)),""))</f>
        <v/>
      </c>
      <c r="J175" s="5" t="str">
        <f>IF(_xlfn.IFNA(INDEX(Source_Lookup[Jurisdiction],MATCH(Table4[[#This Row],[Facility_Name]],Source_Lookup[Facility],0)),"")=0,"",_xlfn.IFNA(INDEX(Source_Lookup[Jurisdiction],MATCH(Table4[[#This Row],[Facility_Name]],Source_Lookup[Facility],0)),""))</f>
        <v/>
      </c>
      <c r="K175" s="63" t="str">
        <f>IF(_xlfn.IFNA(INDEX(Source_Lookup[Latitude],MATCH(Table4[[#This Row],[Facility_Name]],Source_Lookup[Facility],0)),"")=0,"",_xlfn.IFNA(INDEX(Source_Lookup[Latitude],MATCH(Table4[[#This Row],[Facility_Name]],Source_Lookup[Facility],0)),""))</f>
        <v/>
      </c>
      <c r="L175" s="63" t="str">
        <f>IF(_xlfn.IFNA(INDEX(Source_Lookup[Longitude],MATCH(Table4[[#This Row],[Facility_Name]],Source_Lookup[Facility],0)),"")=0,"",_xlfn.IFNA(INDEX(Source_Lookup[Longitude],MATCH(Table4[[#This Row],[Facility_Name]],Source_Lookup[Facility],0)),""))</f>
        <v/>
      </c>
      <c r="M175" s="5"/>
      <c r="N175" s="5"/>
      <c r="O175" s="25"/>
      <c r="P175" s="5"/>
      <c r="Q175" s="65"/>
      <c r="R175" s="8"/>
      <c r="S175" s="64"/>
      <c r="T175" s="6"/>
      <c r="U175" s="47"/>
      <c r="V175" s="8"/>
      <c r="W175" s="47"/>
      <c r="X175" s="47"/>
      <c r="Y175" s="47"/>
      <c r="Z175" s="47"/>
      <c r="AA175" s="46"/>
      <c r="AB175" s="64"/>
      <c r="AC175" s="48"/>
      <c r="AD175" s="46"/>
      <c r="AE175" s="5"/>
      <c r="AF175" s="47"/>
      <c r="AG175" s="50"/>
      <c r="AH175" s="52" t="str">
        <f t="shared" si="8"/>
        <v/>
      </c>
      <c r="AI175" s="39">
        <f>IF(A175="",0,IF(OR(COUNTBLANK(C175)+COUNTBLANK(I175:J175)+COUNTBLANK(M175:R175)+COUNTBLANK(T175)+COUNTBLANK(V175)+COUNTBLANK(Table4[[#This Row],[Deliveries_from_new_facilities]])),"1","0"))</f>
        <v>0</v>
      </c>
      <c r="AJ175" s="37">
        <f t="shared" si="7"/>
        <v>0</v>
      </c>
      <c r="AK175" s="38">
        <f>IF(A175="",0,IF(V175="no",0,IF(OR(COUNTBLANK(Table4[[#This Row],[Net_Nameplate_Capacity_MW]:[Additional_Capacity]])+COUNTBLANK(Table4[[#This Row],[Deliveries_from_existing_factilities]])),"1","0")))</f>
        <v>0</v>
      </c>
      <c r="AL175" s="37">
        <f>IF(OR(A175="",Table4[[#This Row],[GPE_Determination]]="No"),0,IF(AA175="NO",0,IF(OR(COUNTBLANK(Table4[[#This Row],[Implementation_Date]:[Description_of_Activities]])),"1","0")))</f>
        <v>0</v>
      </c>
    </row>
    <row r="176" spans="1:38" s="7" customFormat="1" ht="15.6" x14ac:dyDescent="0.3">
      <c r="A176" s="40"/>
      <c r="B176" s="44"/>
      <c r="C176" s="6"/>
      <c r="D176" s="49" t="str">
        <f>IF(Table4[[#This Row],[Facility_Name]]=0,"",IF(_xlfn.IFNA(INDEX(Source_Lookup[SourceID],MATCH(Table4[[#This Row],[Facility_Name]],Source_Lookup[Facility],0)),"")=0,"",_xlfn.IFNA(INDEX(Source_Lookup[SourceID],MATCH(Table4[[#This Row],[Facility_Name]],Source_Lookup[Facility],0)),"Newly Specified")))</f>
        <v/>
      </c>
      <c r="E176" s="63" t="str">
        <f>IF(_xlfn.IFNA(INDEX(Source_Lookup[EPA_Acid_Rain_Program],MATCH(Table4[[#This Row],[Facility_Name]],Source_Lookup[Facility],0)),"")=0,"",_xlfn.IFNA(INDEX(Source_Lookup[EPA_Acid_Rain_Program],MATCH(Table4[[#This Row],[Facility_Name]],Source_Lookup[Facility],0)),""))</f>
        <v/>
      </c>
      <c r="F176" s="44" t="str">
        <f>IF(_xlfn.IFNA(INDEX(Source_Lookup[EPA_40CFR_Part98],MATCH(Table4[[#This Row],[Facility_Name]],Source_Lookup[Facility],0)),"")=0,"",_xlfn.IFNA(INDEX(Source_Lookup[EPA_40CFR_Part98],MATCH(Table4[[#This Row],[Facility_Name]],Source_Lookup[Facility],0)),""))</f>
        <v/>
      </c>
      <c r="G176" s="44" t="str">
        <f>IF(_xlfn.IFNA(INDEX(Source_Lookup[EIA_ID],MATCH(Table4[[#This Row],[Facility_Name]],Source_Lookup[Facility],0)),"")=0,"",_xlfn.IFNA(INDEX(Source_Lookup[EIA_ID],MATCH(Table4[[#This Row],[Facility_Name]],Source_Lookup[Facility],0)),""))</f>
        <v/>
      </c>
      <c r="H176" s="44"/>
      <c r="I176" s="5" t="str">
        <f>IF(_xlfn.IFNA(INDEX(Source_Lookup[Address],MATCH(Table4[[#This Row],[Facility_Name]],Source_Lookup[Facility],0)),"")=0,"",_xlfn.IFNA(INDEX(Source_Lookup[Address],MATCH(Table4[[#This Row],[Facility_Name]],Source_Lookup[Facility],0)),""))</f>
        <v/>
      </c>
      <c r="J176" s="5" t="str">
        <f>IF(_xlfn.IFNA(INDEX(Source_Lookup[Jurisdiction],MATCH(Table4[[#This Row],[Facility_Name]],Source_Lookup[Facility],0)),"")=0,"",_xlfn.IFNA(INDEX(Source_Lookup[Jurisdiction],MATCH(Table4[[#This Row],[Facility_Name]],Source_Lookup[Facility],0)),""))</f>
        <v/>
      </c>
      <c r="K176" s="63" t="str">
        <f>IF(_xlfn.IFNA(INDEX(Source_Lookup[Latitude],MATCH(Table4[[#This Row],[Facility_Name]],Source_Lookup[Facility],0)),"")=0,"",_xlfn.IFNA(INDEX(Source_Lookup[Latitude],MATCH(Table4[[#This Row],[Facility_Name]],Source_Lookup[Facility],0)),""))</f>
        <v/>
      </c>
      <c r="L176" s="63" t="str">
        <f>IF(_xlfn.IFNA(INDEX(Source_Lookup[Longitude],MATCH(Table4[[#This Row],[Facility_Name]],Source_Lookup[Facility],0)),"")=0,"",_xlfn.IFNA(INDEX(Source_Lookup[Longitude],MATCH(Table4[[#This Row],[Facility_Name]],Source_Lookup[Facility],0)),""))</f>
        <v/>
      </c>
      <c r="M176" s="5"/>
      <c r="N176" s="5"/>
      <c r="O176" s="25"/>
      <c r="P176" s="5"/>
      <c r="Q176" s="65"/>
      <c r="R176" s="8"/>
      <c r="S176" s="64"/>
      <c r="T176" s="6"/>
      <c r="U176" s="47"/>
      <c r="V176" s="8"/>
      <c r="W176" s="47"/>
      <c r="X176" s="47"/>
      <c r="Y176" s="47"/>
      <c r="Z176" s="47"/>
      <c r="AA176" s="46"/>
      <c r="AB176" s="64"/>
      <c r="AC176" s="48"/>
      <c r="AD176" s="46"/>
      <c r="AE176" s="5"/>
      <c r="AF176" s="47"/>
      <c r="AG176" s="50"/>
      <c r="AH176" s="52" t="str">
        <f t="shared" si="8"/>
        <v/>
      </c>
      <c r="AI176" s="39">
        <f>IF(A176="",0,IF(OR(COUNTBLANK(C176)+COUNTBLANK(I176:J176)+COUNTBLANK(M176:R176)+COUNTBLANK(T176)+COUNTBLANK(V176)+COUNTBLANK(Table4[[#This Row],[Deliveries_from_new_facilities]])),"1","0"))</f>
        <v>0</v>
      </c>
      <c r="AJ176" s="37">
        <f t="shared" si="7"/>
        <v>0</v>
      </c>
      <c r="AK176" s="38">
        <f>IF(A176="",0,IF(V176="no",0,IF(OR(COUNTBLANK(Table4[[#This Row],[Net_Nameplate_Capacity_MW]:[Additional_Capacity]])+COUNTBLANK(Table4[[#This Row],[Deliveries_from_existing_factilities]])),"1","0")))</f>
        <v>0</v>
      </c>
      <c r="AL176" s="37">
        <f>IF(OR(A176="",Table4[[#This Row],[GPE_Determination]]="No"),0,IF(AA176="NO",0,IF(OR(COUNTBLANK(Table4[[#This Row],[Implementation_Date]:[Description_of_Activities]])),"1","0")))</f>
        <v>0</v>
      </c>
    </row>
    <row r="177" spans="1:38" s="7" customFormat="1" ht="15.6" x14ac:dyDescent="0.3">
      <c r="A177" s="40"/>
      <c r="B177" s="44"/>
      <c r="C177" s="6"/>
      <c r="D177" s="49" t="str">
        <f>IF(Table4[[#This Row],[Facility_Name]]=0,"",IF(_xlfn.IFNA(INDEX(Source_Lookup[SourceID],MATCH(Table4[[#This Row],[Facility_Name]],Source_Lookup[Facility],0)),"")=0,"",_xlfn.IFNA(INDEX(Source_Lookup[SourceID],MATCH(Table4[[#This Row],[Facility_Name]],Source_Lookup[Facility],0)),"Newly Specified")))</f>
        <v/>
      </c>
      <c r="E177" s="63" t="str">
        <f>IF(_xlfn.IFNA(INDEX(Source_Lookup[EPA_Acid_Rain_Program],MATCH(Table4[[#This Row],[Facility_Name]],Source_Lookup[Facility],0)),"")=0,"",_xlfn.IFNA(INDEX(Source_Lookup[EPA_Acid_Rain_Program],MATCH(Table4[[#This Row],[Facility_Name]],Source_Lookup[Facility],0)),""))</f>
        <v/>
      </c>
      <c r="F177" s="44" t="str">
        <f>IF(_xlfn.IFNA(INDEX(Source_Lookup[EPA_40CFR_Part98],MATCH(Table4[[#This Row],[Facility_Name]],Source_Lookup[Facility],0)),"")=0,"",_xlfn.IFNA(INDEX(Source_Lookup[EPA_40CFR_Part98],MATCH(Table4[[#This Row],[Facility_Name]],Source_Lookup[Facility],0)),""))</f>
        <v/>
      </c>
      <c r="G177" s="44" t="str">
        <f>IF(_xlfn.IFNA(INDEX(Source_Lookup[EIA_ID],MATCH(Table4[[#This Row],[Facility_Name]],Source_Lookup[Facility],0)),"")=0,"",_xlfn.IFNA(INDEX(Source_Lookup[EIA_ID],MATCH(Table4[[#This Row],[Facility_Name]],Source_Lookup[Facility],0)),""))</f>
        <v/>
      </c>
      <c r="H177" s="44"/>
      <c r="I177" s="5" t="str">
        <f>IF(_xlfn.IFNA(INDEX(Source_Lookup[Address],MATCH(Table4[[#This Row],[Facility_Name]],Source_Lookup[Facility],0)),"")=0,"",_xlfn.IFNA(INDEX(Source_Lookup[Address],MATCH(Table4[[#This Row],[Facility_Name]],Source_Lookup[Facility],0)),""))</f>
        <v/>
      </c>
      <c r="J177" s="5" t="str">
        <f>IF(_xlfn.IFNA(INDEX(Source_Lookup[Jurisdiction],MATCH(Table4[[#This Row],[Facility_Name]],Source_Lookup[Facility],0)),"")=0,"",_xlfn.IFNA(INDEX(Source_Lookup[Jurisdiction],MATCH(Table4[[#This Row],[Facility_Name]],Source_Lookup[Facility],0)),""))</f>
        <v/>
      </c>
      <c r="K177" s="63" t="str">
        <f>IF(_xlfn.IFNA(INDEX(Source_Lookup[Latitude],MATCH(Table4[[#This Row],[Facility_Name]],Source_Lookup[Facility],0)),"")=0,"",_xlfn.IFNA(INDEX(Source_Lookup[Latitude],MATCH(Table4[[#This Row],[Facility_Name]],Source_Lookup[Facility],0)),""))</f>
        <v/>
      </c>
      <c r="L177" s="63" t="str">
        <f>IF(_xlfn.IFNA(INDEX(Source_Lookup[Longitude],MATCH(Table4[[#This Row],[Facility_Name]],Source_Lookup[Facility],0)),"")=0,"",_xlfn.IFNA(INDEX(Source_Lookup[Longitude],MATCH(Table4[[#This Row],[Facility_Name]],Source_Lookup[Facility],0)),""))</f>
        <v/>
      </c>
      <c r="M177" s="5"/>
      <c r="N177" s="5"/>
      <c r="O177" s="25"/>
      <c r="P177" s="5"/>
      <c r="Q177" s="65"/>
      <c r="R177" s="8"/>
      <c r="S177" s="64"/>
      <c r="T177" s="6"/>
      <c r="U177" s="47"/>
      <c r="V177" s="8"/>
      <c r="W177" s="47"/>
      <c r="X177" s="47"/>
      <c r="Y177" s="47"/>
      <c r="Z177" s="47"/>
      <c r="AA177" s="46"/>
      <c r="AB177" s="64"/>
      <c r="AC177" s="48"/>
      <c r="AD177" s="46"/>
      <c r="AE177" s="5"/>
      <c r="AF177" s="47"/>
      <c r="AG177" s="50"/>
      <c r="AH177" s="52" t="str">
        <f t="shared" si="8"/>
        <v/>
      </c>
      <c r="AI177" s="39">
        <f>IF(A177="",0,IF(OR(COUNTBLANK(C177)+COUNTBLANK(I177:J177)+COUNTBLANK(M177:R177)+COUNTBLANK(T177)+COUNTBLANK(V177)+COUNTBLANK(Table4[[#This Row],[Deliveries_from_new_facilities]])),"1","0"))</f>
        <v>0</v>
      </c>
      <c r="AJ177" s="37">
        <f t="shared" si="7"/>
        <v>0</v>
      </c>
      <c r="AK177" s="38">
        <f>IF(A177="",0,IF(V177="no",0,IF(OR(COUNTBLANK(Table4[[#This Row],[Net_Nameplate_Capacity_MW]:[Additional_Capacity]])+COUNTBLANK(Table4[[#This Row],[Deliveries_from_existing_factilities]])),"1","0")))</f>
        <v>0</v>
      </c>
      <c r="AL177" s="37">
        <f>IF(OR(A177="",Table4[[#This Row],[GPE_Determination]]="No"),0,IF(AA177="NO",0,IF(OR(COUNTBLANK(Table4[[#This Row],[Implementation_Date]:[Description_of_Activities]])),"1","0")))</f>
        <v>0</v>
      </c>
    </row>
    <row r="178" spans="1:38" s="7" customFormat="1" ht="15.6" x14ac:dyDescent="0.3">
      <c r="A178" s="40"/>
      <c r="B178" s="44"/>
      <c r="C178" s="6"/>
      <c r="D178" s="49" t="str">
        <f>IF(Table4[[#This Row],[Facility_Name]]=0,"",IF(_xlfn.IFNA(INDEX(Source_Lookup[SourceID],MATCH(Table4[[#This Row],[Facility_Name]],Source_Lookup[Facility],0)),"")=0,"",_xlfn.IFNA(INDEX(Source_Lookup[SourceID],MATCH(Table4[[#This Row],[Facility_Name]],Source_Lookup[Facility],0)),"Newly Specified")))</f>
        <v/>
      </c>
      <c r="E178" s="63" t="str">
        <f>IF(_xlfn.IFNA(INDEX(Source_Lookup[EPA_Acid_Rain_Program],MATCH(Table4[[#This Row],[Facility_Name]],Source_Lookup[Facility],0)),"")=0,"",_xlfn.IFNA(INDEX(Source_Lookup[EPA_Acid_Rain_Program],MATCH(Table4[[#This Row],[Facility_Name]],Source_Lookup[Facility],0)),""))</f>
        <v/>
      </c>
      <c r="F178" s="44" t="str">
        <f>IF(_xlfn.IFNA(INDEX(Source_Lookup[EPA_40CFR_Part98],MATCH(Table4[[#This Row],[Facility_Name]],Source_Lookup[Facility],0)),"")=0,"",_xlfn.IFNA(INDEX(Source_Lookup[EPA_40CFR_Part98],MATCH(Table4[[#This Row],[Facility_Name]],Source_Lookup[Facility],0)),""))</f>
        <v/>
      </c>
      <c r="G178" s="44" t="str">
        <f>IF(_xlfn.IFNA(INDEX(Source_Lookup[EIA_ID],MATCH(Table4[[#This Row],[Facility_Name]],Source_Lookup[Facility],0)),"")=0,"",_xlfn.IFNA(INDEX(Source_Lookup[EIA_ID],MATCH(Table4[[#This Row],[Facility_Name]],Source_Lookup[Facility],0)),""))</f>
        <v/>
      </c>
      <c r="H178" s="44"/>
      <c r="I178" s="5" t="str">
        <f>IF(_xlfn.IFNA(INDEX(Source_Lookup[Address],MATCH(Table4[[#This Row],[Facility_Name]],Source_Lookup[Facility],0)),"")=0,"",_xlfn.IFNA(INDEX(Source_Lookup[Address],MATCH(Table4[[#This Row],[Facility_Name]],Source_Lookup[Facility],0)),""))</f>
        <v/>
      </c>
      <c r="J178" s="5" t="str">
        <f>IF(_xlfn.IFNA(INDEX(Source_Lookup[Jurisdiction],MATCH(Table4[[#This Row],[Facility_Name]],Source_Lookup[Facility],0)),"")=0,"",_xlfn.IFNA(INDEX(Source_Lookup[Jurisdiction],MATCH(Table4[[#This Row],[Facility_Name]],Source_Lookup[Facility],0)),""))</f>
        <v/>
      </c>
      <c r="K178" s="63" t="str">
        <f>IF(_xlfn.IFNA(INDEX(Source_Lookup[Latitude],MATCH(Table4[[#This Row],[Facility_Name]],Source_Lookup[Facility],0)),"")=0,"",_xlfn.IFNA(INDEX(Source_Lookup[Latitude],MATCH(Table4[[#This Row],[Facility_Name]],Source_Lookup[Facility],0)),""))</f>
        <v/>
      </c>
      <c r="L178" s="63" t="str">
        <f>IF(_xlfn.IFNA(INDEX(Source_Lookup[Longitude],MATCH(Table4[[#This Row],[Facility_Name]],Source_Lookup[Facility],0)),"")=0,"",_xlfn.IFNA(INDEX(Source_Lookup[Longitude],MATCH(Table4[[#This Row],[Facility_Name]],Source_Lookup[Facility],0)),""))</f>
        <v/>
      </c>
      <c r="M178" s="5"/>
      <c r="N178" s="5"/>
      <c r="O178" s="25"/>
      <c r="P178" s="5"/>
      <c r="Q178" s="65"/>
      <c r="R178" s="8"/>
      <c r="S178" s="64"/>
      <c r="T178" s="6"/>
      <c r="U178" s="47"/>
      <c r="V178" s="8"/>
      <c r="W178" s="47"/>
      <c r="X178" s="47"/>
      <c r="Y178" s="47"/>
      <c r="Z178" s="47"/>
      <c r="AA178" s="46"/>
      <c r="AB178" s="64"/>
      <c r="AC178" s="48"/>
      <c r="AD178" s="46"/>
      <c r="AE178" s="5"/>
      <c r="AF178" s="47"/>
      <c r="AG178" s="50"/>
      <c r="AH178" s="52" t="str">
        <f t="shared" si="8"/>
        <v/>
      </c>
      <c r="AI178" s="39">
        <f>IF(A178="",0,IF(OR(COUNTBLANK(C178)+COUNTBLANK(I178:J178)+COUNTBLANK(M178:R178)+COUNTBLANK(T178)+COUNTBLANK(V178)+COUNTBLANK(Table4[[#This Row],[Deliveries_from_new_facilities]])),"1","0"))</f>
        <v>0</v>
      </c>
      <c r="AJ178" s="37">
        <f t="shared" si="7"/>
        <v>0</v>
      </c>
      <c r="AK178" s="38">
        <f>IF(A178="",0,IF(V178="no",0,IF(OR(COUNTBLANK(Table4[[#This Row],[Net_Nameplate_Capacity_MW]:[Additional_Capacity]])+COUNTBLANK(Table4[[#This Row],[Deliveries_from_existing_factilities]])),"1","0")))</f>
        <v>0</v>
      </c>
      <c r="AL178" s="37">
        <f>IF(OR(A178="",Table4[[#This Row],[GPE_Determination]]="No"),0,IF(AA178="NO",0,IF(OR(COUNTBLANK(Table4[[#This Row],[Implementation_Date]:[Description_of_Activities]])),"1","0")))</f>
        <v>0</v>
      </c>
    </row>
    <row r="179" spans="1:38" s="7" customFormat="1" ht="15.6" x14ac:dyDescent="0.3">
      <c r="A179" s="40"/>
      <c r="B179" s="44"/>
      <c r="C179" s="6"/>
      <c r="D179" s="49" t="str">
        <f>IF(Table4[[#This Row],[Facility_Name]]=0,"",IF(_xlfn.IFNA(INDEX(Source_Lookup[SourceID],MATCH(Table4[[#This Row],[Facility_Name]],Source_Lookup[Facility],0)),"")=0,"",_xlfn.IFNA(INDEX(Source_Lookup[SourceID],MATCH(Table4[[#This Row],[Facility_Name]],Source_Lookup[Facility],0)),"Newly Specified")))</f>
        <v/>
      </c>
      <c r="E179" s="63" t="str">
        <f>IF(_xlfn.IFNA(INDEX(Source_Lookup[EPA_Acid_Rain_Program],MATCH(Table4[[#This Row],[Facility_Name]],Source_Lookup[Facility],0)),"")=0,"",_xlfn.IFNA(INDEX(Source_Lookup[EPA_Acid_Rain_Program],MATCH(Table4[[#This Row],[Facility_Name]],Source_Lookup[Facility],0)),""))</f>
        <v/>
      </c>
      <c r="F179" s="44" t="str">
        <f>IF(_xlfn.IFNA(INDEX(Source_Lookup[EPA_40CFR_Part98],MATCH(Table4[[#This Row],[Facility_Name]],Source_Lookup[Facility],0)),"")=0,"",_xlfn.IFNA(INDEX(Source_Lookup[EPA_40CFR_Part98],MATCH(Table4[[#This Row],[Facility_Name]],Source_Lookup[Facility],0)),""))</f>
        <v/>
      </c>
      <c r="G179" s="44" t="str">
        <f>IF(_xlfn.IFNA(INDEX(Source_Lookup[EIA_ID],MATCH(Table4[[#This Row],[Facility_Name]],Source_Lookup[Facility],0)),"")=0,"",_xlfn.IFNA(INDEX(Source_Lookup[EIA_ID],MATCH(Table4[[#This Row],[Facility_Name]],Source_Lookup[Facility],0)),""))</f>
        <v/>
      </c>
      <c r="H179" s="44"/>
      <c r="I179" s="5" t="str">
        <f>IF(_xlfn.IFNA(INDEX(Source_Lookup[Address],MATCH(Table4[[#This Row],[Facility_Name]],Source_Lookup[Facility],0)),"")=0,"",_xlfn.IFNA(INDEX(Source_Lookup[Address],MATCH(Table4[[#This Row],[Facility_Name]],Source_Lookup[Facility],0)),""))</f>
        <v/>
      </c>
      <c r="J179" s="5" t="str">
        <f>IF(_xlfn.IFNA(INDEX(Source_Lookup[Jurisdiction],MATCH(Table4[[#This Row],[Facility_Name]],Source_Lookup[Facility],0)),"")=0,"",_xlfn.IFNA(INDEX(Source_Lookup[Jurisdiction],MATCH(Table4[[#This Row],[Facility_Name]],Source_Lookup[Facility],0)),""))</f>
        <v/>
      </c>
      <c r="K179" s="63" t="str">
        <f>IF(_xlfn.IFNA(INDEX(Source_Lookup[Latitude],MATCH(Table4[[#This Row],[Facility_Name]],Source_Lookup[Facility],0)),"")=0,"",_xlfn.IFNA(INDEX(Source_Lookup[Latitude],MATCH(Table4[[#This Row],[Facility_Name]],Source_Lookup[Facility],0)),""))</f>
        <v/>
      </c>
      <c r="L179" s="63" t="str">
        <f>IF(_xlfn.IFNA(INDEX(Source_Lookup[Longitude],MATCH(Table4[[#This Row],[Facility_Name]],Source_Lookup[Facility],0)),"")=0,"",_xlfn.IFNA(INDEX(Source_Lookup[Longitude],MATCH(Table4[[#This Row],[Facility_Name]],Source_Lookup[Facility],0)),""))</f>
        <v/>
      </c>
      <c r="M179" s="5"/>
      <c r="N179" s="5"/>
      <c r="O179" s="25"/>
      <c r="P179" s="5"/>
      <c r="Q179" s="65"/>
      <c r="R179" s="8"/>
      <c r="S179" s="64"/>
      <c r="T179" s="6"/>
      <c r="U179" s="47"/>
      <c r="V179" s="8"/>
      <c r="W179" s="47"/>
      <c r="X179" s="47"/>
      <c r="Y179" s="47"/>
      <c r="Z179" s="47"/>
      <c r="AA179" s="46"/>
      <c r="AB179" s="64"/>
      <c r="AC179" s="48"/>
      <c r="AD179" s="46"/>
      <c r="AE179" s="5"/>
      <c r="AF179" s="47"/>
      <c r="AG179" s="50"/>
      <c r="AH179" s="52" t="str">
        <f t="shared" si="8"/>
        <v/>
      </c>
      <c r="AI179" s="39">
        <f>IF(A179="",0,IF(OR(COUNTBLANK(C179)+COUNTBLANK(I179:J179)+COUNTBLANK(M179:R179)+COUNTBLANK(T179)+COUNTBLANK(V179)+COUNTBLANK(Table4[[#This Row],[Deliveries_from_new_facilities]])),"1","0"))</f>
        <v>0</v>
      </c>
      <c r="AJ179" s="37">
        <f t="shared" si="7"/>
        <v>0</v>
      </c>
      <c r="AK179" s="38">
        <f>IF(A179="",0,IF(V179="no",0,IF(OR(COUNTBLANK(Table4[[#This Row],[Net_Nameplate_Capacity_MW]:[Additional_Capacity]])+COUNTBLANK(Table4[[#This Row],[Deliveries_from_existing_factilities]])),"1","0")))</f>
        <v>0</v>
      </c>
      <c r="AL179" s="37">
        <f>IF(OR(A179="",Table4[[#This Row],[GPE_Determination]]="No"),0,IF(AA179="NO",0,IF(OR(COUNTBLANK(Table4[[#This Row],[Implementation_Date]:[Description_of_Activities]])),"1","0")))</f>
        <v>0</v>
      </c>
    </row>
    <row r="180" spans="1:38" s="7" customFormat="1" ht="15.6" x14ac:dyDescent="0.3">
      <c r="A180" s="40"/>
      <c r="B180" s="44"/>
      <c r="C180" s="6"/>
      <c r="D180" s="49" t="str">
        <f>IF(Table4[[#This Row],[Facility_Name]]=0,"",IF(_xlfn.IFNA(INDEX(Source_Lookup[SourceID],MATCH(Table4[[#This Row],[Facility_Name]],Source_Lookup[Facility],0)),"")=0,"",_xlfn.IFNA(INDEX(Source_Lookup[SourceID],MATCH(Table4[[#This Row],[Facility_Name]],Source_Lookup[Facility],0)),"Newly Specified")))</f>
        <v/>
      </c>
      <c r="E180" s="63" t="str">
        <f>IF(_xlfn.IFNA(INDEX(Source_Lookup[EPA_Acid_Rain_Program],MATCH(Table4[[#This Row],[Facility_Name]],Source_Lookup[Facility],0)),"")=0,"",_xlfn.IFNA(INDEX(Source_Lookup[EPA_Acid_Rain_Program],MATCH(Table4[[#This Row],[Facility_Name]],Source_Lookup[Facility],0)),""))</f>
        <v/>
      </c>
      <c r="F180" s="44" t="str">
        <f>IF(_xlfn.IFNA(INDEX(Source_Lookup[EPA_40CFR_Part98],MATCH(Table4[[#This Row],[Facility_Name]],Source_Lookup[Facility],0)),"")=0,"",_xlfn.IFNA(INDEX(Source_Lookup[EPA_40CFR_Part98],MATCH(Table4[[#This Row],[Facility_Name]],Source_Lookup[Facility],0)),""))</f>
        <v/>
      </c>
      <c r="G180" s="44" t="str">
        <f>IF(_xlfn.IFNA(INDEX(Source_Lookup[EIA_ID],MATCH(Table4[[#This Row],[Facility_Name]],Source_Lookup[Facility],0)),"")=0,"",_xlfn.IFNA(INDEX(Source_Lookup[EIA_ID],MATCH(Table4[[#This Row],[Facility_Name]],Source_Lookup[Facility],0)),""))</f>
        <v/>
      </c>
      <c r="H180" s="44"/>
      <c r="I180" s="5" t="str">
        <f>IF(_xlfn.IFNA(INDEX(Source_Lookup[Address],MATCH(Table4[[#This Row],[Facility_Name]],Source_Lookup[Facility],0)),"")=0,"",_xlfn.IFNA(INDEX(Source_Lookup[Address],MATCH(Table4[[#This Row],[Facility_Name]],Source_Lookup[Facility],0)),""))</f>
        <v/>
      </c>
      <c r="J180" s="5" t="str">
        <f>IF(_xlfn.IFNA(INDEX(Source_Lookup[Jurisdiction],MATCH(Table4[[#This Row],[Facility_Name]],Source_Lookup[Facility],0)),"")=0,"",_xlfn.IFNA(INDEX(Source_Lookup[Jurisdiction],MATCH(Table4[[#This Row],[Facility_Name]],Source_Lookup[Facility],0)),""))</f>
        <v/>
      </c>
      <c r="K180" s="63" t="str">
        <f>IF(_xlfn.IFNA(INDEX(Source_Lookup[Latitude],MATCH(Table4[[#This Row],[Facility_Name]],Source_Lookup[Facility],0)),"")=0,"",_xlfn.IFNA(INDEX(Source_Lookup[Latitude],MATCH(Table4[[#This Row],[Facility_Name]],Source_Lookup[Facility],0)),""))</f>
        <v/>
      </c>
      <c r="L180" s="63" t="str">
        <f>IF(_xlfn.IFNA(INDEX(Source_Lookup[Longitude],MATCH(Table4[[#This Row],[Facility_Name]],Source_Lookup[Facility],0)),"")=0,"",_xlfn.IFNA(INDEX(Source_Lookup[Longitude],MATCH(Table4[[#This Row],[Facility_Name]],Source_Lookup[Facility],0)),""))</f>
        <v/>
      </c>
      <c r="M180" s="5"/>
      <c r="N180" s="5"/>
      <c r="O180" s="25"/>
      <c r="P180" s="5"/>
      <c r="Q180" s="65"/>
      <c r="R180" s="8"/>
      <c r="S180" s="64"/>
      <c r="T180" s="6"/>
      <c r="U180" s="47"/>
      <c r="V180" s="8"/>
      <c r="W180" s="47"/>
      <c r="X180" s="47"/>
      <c r="Y180" s="47"/>
      <c r="Z180" s="47"/>
      <c r="AA180" s="46"/>
      <c r="AB180" s="64"/>
      <c r="AC180" s="48"/>
      <c r="AD180" s="46"/>
      <c r="AE180" s="5"/>
      <c r="AF180" s="47"/>
      <c r="AG180" s="50"/>
      <c r="AH180" s="52" t="str">
        <f t="shared" si="8"/>
        <v/>
      </c>
      <c r="AI180" s="39">
        <f>IF(A180="",0,IF(OR(COUNTBLANK(C180)+COUNTBLANK(I180:J180)+COUNTBLANK(M180:R180)+COUNTBLANK(T180)+COUNTBLANK(V180)+COUNTBLANK(Table4[[#This Row],[Deliveries_from_new_facilities]])),"1","0"))</f>
        <v>0</v>
      </c>
      <c r="AJ180" s="37">
        <f t="shared" si="7"/>
        <v>0</v>
      </c>
      <c r="AK180" s="38">
        <f>IF(A180="",0,IF(V180="no",0,IF(OR(COUNTBLANK(Table4[[#This Row],[Net_Nameplate_Capacity_MW]:[Additional_Capacity]])+COUNTBLANK(Table4[[#This Row],[Deliveries_from_existing_factilities]])),"1","0")))</f>
        <v>0</v>
      </c>
      <c r="AL180" s="37">
        <f>IF(OR(A180="",Table4[[#This Row],[GPE_Determination]]="No"),0,IF(AA180="NO",0,IF(OR(COUNTBLANK(Table4[[#This Row],[Implementation_Date]:[Description_of_Activities]])),"1","0")))</f>
        <v>0</v>
      </c>
    </row>
    <row r="181" spans="1:38" s="7" customFormat="1" ht="15.6" x14ac:dyDescent="0.3">
      <c r="A181" s="40"/>
      <c r="B181" s="44"/>
      <c r="C181" s="6"/>
      <c r="D181" s="49" t="str">
        <f>IF(Table4[[#This Row],[Facility_Name]]=0,"",IF(_xlfn.IFNA(INDEX(Source_Lookup[SourceID],MATCH(Table4[[#This Row],[Facility_Name]],Source_Lookup[Facility],0)),"")=0,"",_xlfn.IFNA(INDEX(Source_Lookup[SourceID],MATCH(Table4[[#This Row],[Facility_Name]],Source_Lookup[Facility],0)),"Newly Specified")))</f>
        <v/>
      </c>
      <c r="E181" s="63" t="str">
        <f>IF(_xlfn.IFNA(INDEX(Source_Lookup[EPA_Acid_Rain_Program],MATCH(Table4[[#This Row],[Facility_Name]],Source_Lookup[Facility],0)),"")=0,"",_xlfn.IFNA(INDEX(Source_Lookup[EPA_Acid_Rain_Program],MATCH(Table4[[#This Row],[Facility_Name]],Source_Lookup[Facility],0)),""))</f>
        <v/>
      </c>
      <c r="F181" s="44" t="str">
        <f>IF(_xlfn.IFNA(INDEX(Source_Lookup[EPA_40CFR_Part98],MATCH(Table4[[#This Row],[Facility_Name]],Source_Lookup[Facility],0)),"")=0,"",_xlfn.IFNA(INDEX(Source_Lookup[EPA_40CFR_Part98],MATCH(Table4[[#This Row],[Facility_Name]],Source_Lookup[Facility],0)),""))</f>
        <v/>
      </c>
      <c r="G181" s="44" t="str">
        <f>IF(_xlfn.IFNA(INDEX(Source_Lookup[EIA_ID],MATCH(Table4[[#This Row],[Facility_Name]],Source_Lookup[Facility],0)),"")=0,"",_xlfn.IFNA(INDEX(Source_Lookup[EIA_ID],MATCH(Table4[[#This Row],[Facility_Name]],Source_Lookup[Facility],0)),""))</f>
        <v/>
      </c>
      <c r="H181" s="44"/>
      <c r="I181" s="5" t="str">
        <f>IF(_xlfn.IFNA(INDEX(Source_Lookup[Address],MATCH(Table4[[#This Row],[Facility_Name]],Source_Lookup[Facility],0)),"")=0,"",_xlfn.IFNA(INDEX(Source_Lookup[Address],MATCH(Table4[[#This Row],[Facility_Name]],Source_Lookup[Facility],0)),""))</f>
        <v/>
      </c>
      <c r="J181" s="5" t="str">
        <f>IF(_xlfn.IFNA(INDEX(Source_Lookup[Jurisdiction],MATCH(Table4[[#This Row],[Facility_Name]],Source_Lookup[Facility],0)),"")=0,"",_xlfn.IFNA(INDEX(Source_Lookup[Jurisdiction],MATCH(Table4[[#This Row],[Facility_Name]],Source_Lookup[Facility],0)),""))</f>
        <v/>
      </c>
      <c r="K181" s="63" t="str">
        <f>IF(_xlfn.IFNA(INDEX(Source_Lookup[Latitude],MATCH(Table4[[#This Row],[Facility_Name]],Source_Lookup[Facility],0)),"")=0,"",_xlfn.IFNA(INDEX(Source_Lookup[Latitude],MATCH(Table4[[#This Row],[Facility_Name]],Source_Lookup[Facility],0)),""))</f>
        <v/>
      </c>
      <c r="L181" s="63" t="str">
        <f>IF(_xlfn.IFNA(INDEX(Source_Lookup[Longitude],MATCH(Table4[[#This Row],[Facility_Name]],Source_Lookup[Facility],0)),"")=0,"",_xlfn.IFNA(INDEX(Source_Lookup[Longitude],MATCH(Table4[[#This Row],[Facility_Name]],Source_Lookup[Facility],0)),""))</f>
        <v/>
      </c>
      <c r="M181" s="5"/>
      <c r="N181" s="5"/>
      <c r="O181" s="25"/>
      <c r="P181" s="5"/>
      <c r="Q181" s="65"/>
      <c r="R181" s="8"/>
      <c r="S181" s="64"/>
      <c r="T181" s="6"/>
      <c r="U181" s="47"/>
      <c r="V181" s="8"/>
      <c r="W181" s="47"/>
      <c r="X181" s="47"/>
      <c r="Y181" s="47"/>
      <c r="Z181" s="47"/>
      <c r="AA181" s="46"/>
      <c r="AB181" s="64"/>
      <c r="AC181" s="48"/>
      <c r="AD181" s="46"/>
      <c r="AE181" s="5"/>
      <c r="AF181" s="47"/>
      <c r="AG181" s="50"/>
      <c r="AH181" s="52" t="str">
        <f t="shared" si="8"/>
        <v/>
      </c>
      <c r="AI181" s="39">
        <f>IF(A181="",0,IF(OR(COUNTBLANK(C181)+COUNTBLANK(I181:J181)+COUNTBLANK(M181:R181)+COUNTBLANK(T181)+COUNTBLANK(V181)+COUNTBLANK(Table4[[#This Row],[Deliveries_from_new_facilities]])),"1","0"))</f>
        <v>0</v>
      </c>
      <c r="AJ181" s="37">
        <f t="shared" si="7"/>
        <v>0</v>
      </c>
      <c r="AK181" s="38">
        <f>IF(A181="",0,IF(V181="no",0,IF(OR(COUNTBLANK(Table4[[#This Row],[Net_Nameplate_Capacity_MW]:[Additional_Capacity]])+COUNTBLANK(Table4[[#This Row],[Deliveries_from_existing_factilities]])),"1","0")))</f>
        <v>0</v>
      </c>
      <c r="AL181" s="37">
        <f>IF(OR(A181="",Table4[[#This Row],[GPE_Determination]]="No"),0,IF(AA181="NO",0,IF(OR(COUNTBLANK(Table4[[#This Row],[Implementation_Date]:[Description_of_Activities]])),"1","0")))</f>
        <v>0</v>
      </c>
    </row>
    <row r="182" spans="1:38" s="7" customFormat="1" ht="15.6" x14ac:dyDescent="0.3">
      <c r="A182" s="40"/>
      <c r="B182" s="44"/>
      <c r="C182" s="6"/>
      <c r="D182" s="49" t="str">
        <f>IF(Table4[[#This Row],[Facility_Name]]=0,"",IF(_xlfn.IFNA(INDEX(Source_Lookup[SourceID],MATCH(Table4[[#This Row],[Facility_Name]],Source_Lookup[Facility],0)),"")=0,"",_xlfn.IFNA(INDEX(Source_Lookup[SourceID],MATCH(Table4[[#This Row],[Facility_Name]],Source_Lookup[Facility],0)),"Newly Specified")))</f>
        <v/>
      </c>
      <c r="E182" s="63" t="str">
        <f>IF(_xlfn.IFNA(INDEX(Source_Lookup[EPA_Acid_Rain_Program],MATCH(Table4[[#This Row],[Facility_Name]],Source_Lookup[Facility],0)),"")=0,"",_xlfn.IFNA(INDEX(Source_Lookup[EPA_Acid_Rain_Program],MATCH(Table4[[#This Row],[Facility_Name]],Source_Lookup[Facility],0)),""))</f>
        <v/>
      </c>
      <c r="F182" s="44" t="str">
        <f>IF(_xlfn.IFNA(INDEX(Source_Lookup[EPA_40CFR_Part98],MATCH(Table4[[#This Row],[Facility_Name]],Source_Lookup[Facility],0)),"")=0,"",_xlfn.IFNA(INDEX(Source_Lookup[EPA_40CFR_Part98],MATCH(Table4[[#This Row],[Facility_Name]],Source_Lookup[Facility],0)),""))</f>
        <v/>
      </c>
      <c r="G182" s="44" t="str">
        <f>IF(_xlfn.IFNA(INDEX(Source_Lookup[EIA_ID],MATCH(Table4[[#This Row],[Facility_Name]],Source_Lookup[Facility],0)),"")=0,"",_xlfn.IFNA(INDEX(Source_Lookup[EIA_ID],MATCH(Table4[[#This Row],[Facility_Name]],Source_Lookup[Facility],0)),""))</f>
        <v/>
      </c>
      <c r="H182" s="44"/>
      <c r="I182" s="5" t="str">
        <f>IF(_xlfn.IFNA(INDEX(Source_Lookup[Address],MATCH(Table4[[#This Row],[Facility_Name]],Source_Lookup[Facility],0)),"")=0,"",_xlfn.IFNA(INDEX(Source_Lookup[Address],MATCH(Table4[[#This Row],[Facility_Name]],Source_Lookup[Facility],0)),""))</f>
        <v/>
      </c>
      <c r="J182" s="5" t="str">
        <f>IF(_xlfn.IFNA(INDEX(Source_Lookup[Jurisdiction],MATCH(Table4[[#This Row],[Facility_Name]],Source_Lookup[Facility],0)),"")=0,"",_xlfn.IFNA(INDEX(Source_Lookup[Jurisdiction],MATCH(Table4[[#This Row],[Facility_Name]],Source_Lookup[Facility],0)),""))</f>
        <v/>
      </c>
      <c r="K182" s="63" t="str">
        <f>IF(_xlfn.IFNA(INDEX(Source_Lookup[Latitude],MATCH(Table4[[#This Row],[Facility_Name]],Source_Lookup[Facility],0)),"")=0,"",_xlfn.IFNA(INDEX(Source_Lookup[Latitude],MATCH(Table4[[#This Row],[Facility_Name]],Source_Lookup[Facility],0)),""))</f>
        <v/>
      </c>
      <c r="L182" s="63" t="str">
        <f>IF(_xlfn.IFNA(INDEX(Source_Lookup[Longitude],MATCH(Table4[[#This Row],[Facility_Name]],Source_Lookup[Facility],0)),"")=0,"",_xlfn.IFNA(INDEX(Source_Lookup[Longitude],MATCH(Table4[[#This Row],[Facility_Name]],Source_Lookup[Facility],0)),""))</f>
        <v/>
      </c>
      <c r="M182" s="5"/>
      <c r="N182" s="5"/>
      <c r="O182" s="25"/>
      <c r="P182" s="5"/>
      <c r="Q182" s="65"/>
      <c r="R182" s="8"/>
      <c r="S182" s="64"/>
      <c r="T182" s="6"/>
      <c r="U182" s="47"/>
      <c r="V182" s="8"/>
      <c r="W182" s="47"/>
      <c r="X182" s="47"/>
      <c r="Y182" s="47"/>
      <c r="Z182" s="47"/>
      <c r="AA182" s="46"/>
      <c r="AB182" s="64"/>
      <c r="AC182" s="48"/>
      <c r="AD182" s="46"/>
      <c r="AE182" s="5"/>
      <c r="AF182" s="47"/>
      <c r="AG182" s="50"/>
      <c r="AH182" s="52" t="str">
        <f t="shared" si="8"/>
        <v/>
      </c>
      <c r="AI182" s="39">
        <f>IF(A182="",0,IF(OR(COUNTBLANK(C182)+COUNTBLANK(I182:J182)+COUNTBLANK(M182:R182)+COUNTBLANK(T182)+COUNTBLANK(V182)+COUNTBLANK(Table4[[#This Row],[Deliveries_from_new_facilities]])),"1","0"))</f>
        <v>0</v>
      </c>
      <c r="AJ182" s="37">
        <f t="shared" si="7"/>
        <v>0</v>
      </c>
      <c r="AK182" s="38">
        <f>IF(A182="",0,IF(V182="no",0,IF(OR(COUNTBLANK(Table4[[#This Row],[Net_Nameplate_Capacity_MW]:[Additional_Capacity]])+COUNTBLANK(Table4[[#This Row],[Deliveries_from_existing_factilities]])),"1","0")))</f>
        <v>0</v>
      </c>
      <c r="AL182" s="37">
        <f>IF(OR(A182="",Table4[[#This Row],[GPE_Determination]]="No"),0,IF(AA182="NO",0,IF(OR(COUNTBLANK(Table4[[#This Row],[Implementation_Date]:[Description_of_Activities]])),"1","0")))</f>
        <v>0</v>
      </c>
    </row>
    <row r="183" spans="1:38" s="7" customFormat="1" ht="15.6" x14ac:dyDescent="0.3">
      <c r="A183" s="40"/>
      <c r="B183" s="44"/>
      <c r="C183" s="6"/>
      <c r="D183" s="49" t="str">
        <f>IF(Table4[[#This Row],[Facility_Name]]=0,"",IF(_xlfn.IFNA(INDEX(Source_Lookup[SourceID],MATCH(Table4[[#This Row],[Facility_Name]],Source_Lookup[Facility],0)),"")=0,"",_xlfn.IFNA(INDEX(Source_Lookup[SourceID],MATCH(Table4[[#This Row],[Facility_Name]],Source_Lookup[Facility],0)),"Newly Specified")))</f>
        <v/>
      </c>
      <c r="E183" s="63" t="str">
        <f>IF(_xlfn.IFNA(INDEX(Source_Lookup[EPA_Acid_Rain_Program],MATCH(Table4[[#This Row],[Facility_Name]],Source_Lookup[Facility],0)),"")=0,"",_xlfn.IFNA(INDEX(Source_Lookup[EPA_Acid_Rain_Program],MATCH(Table4[[#This Row],[Facility_Name]],Source_Lookup[Facility],0)),""))</f>
        <v/>
      </c>
      <c r="F183" s="44" t="str">
        <f>IF(_xlfn.IFNA(INDEX(Source_Lookup[EPA_40CFR_Part98],MATCH(Table4[[#This Row],[Facility_Name]],Source_Lookup[Facility],0)),"")=0,"",_xlfn.IFNA(INDEX(Source_Lookup[EPA_40CFR_Part98],MATCH(Table4[[#This Row],[Facility_Name]],Source_Lookup[Facility],0)),""))</f>
        <v/>
      </c>
      <c r="G183" s="44" t="str">
        <f>IF(_xlfn.IFNA(INDEX(Source_Lookup[EIA_ID],MATCH(Table4[[#This Row],[Facility_Name]],Source_Lookup[Facility],0)),"")=0,"",_xlfn.IFNA(INDEX(Source_Lookup[EIA_ID],MATCH(Table4[[#This Row],[Facility_Name]],Source_Lookup[Facility],0)),""))</f>
        <v/>
      </c>
      <c r="H183" s="44"/>
      <c r="I183" s="5" t="str">
        <f>IF(_xlfn.IFNA(INDEX(Source_Lookup[Address],MATCH(Table4[[#This Row],[Facility_Name]],Source_Lookup[Facility],0)),"")=0,"",_xlfn.IFNA(INDEX(Source_Lookup[Address],MATCH(Table4[[#This Row],[Facility_Name]],Source_Lookup[Facility],0)),""))</f>
        <v/>
      </c>
      <c r="J183" s="5" t="str">
        <f>IF(_xlfn.IFNA(INDEX(Source_Lookup[Jurisdiction],MATCH(Table4[[#This Row],[Facility_Name]],Source_Lookup[Facility],0)),"")=0,"",_xlfn.IFNA(INDEX(Source_Lookup[Jurisdiction],MATCH(Table4[[#This Row],[Facility_Name]],Source_Lookup[Facility],0)),""))</f>
        <v/>
      </c>
      <c r="K183" s="63" t="str">
        <f>IF(_xlfn.IFNA(INDEX(Source_Lookup[Latitude],MATCH(Table4[[#This Row],[Facility_Name]],Source_Lookup[Facility],0)),"")=0,"",_xlfn.IFNA(INDEX(Source_Lookup[Latitude],MATCH(Table4[[#This Row],[Facility_Name]],Source_Lookup[Facility],0)),""))</f>
        <v/>
      </c>
      <c r="L183" s="63" t="str">
        <f>IF(_xlfn.IFNA(INDEX(Source_Lookup[Longitude],MATCH(Table4[[#This Row],[Facility_Name]],Source_Lookup[Facility],0)),"")=0,"",_xlfn.IFNA(INDEX(Source_Lookup[Longitude],MATCH(Table4[[#This Row],[Facility_Name]],Source_Lookup[Facility],0)),""))</f>
        <v/>
      </c>
      <c r="M183" s="5"/>
      <c r="N183" s="5"/>
      <c r="O183" s="25"/>
      <c r="P183" s="5"/>
      <c r="Q183" s="65"/>
      <c r="R183" s="8"/>
      <c r="S183" s="64"/>
      <c r="T183" s="6"/>
      <c r="U183" s="47"/>
      <c r="V183" s="8"/>
      <c r="W183" s="47"/>
      <c r="X183" s="47"/>
      <c r="Y183" s="47"/>
      <c r="Z183" s="47"/>
      <c r="AA183" s="46"/>
      <c r="AB183" s="64"/>
      <c r="AC183" s="48"/>
      <c r="AD183" s="46"/>
      <c r="AE183" s="5"/>
      <c r="AF183" s="47"/>
      <c r="AG183" s="50"/>
      <c r="AH183" s="52" t="str">
        <f t="shared" si="8"/>
        <v/>
      </c>
      <c r="AI183" s="39">
        <f>IF(A183="",0,IF(OR(COUNTBLANK(C183)+COUNTBLANK(I183:J183)+COUNTBLANK(M183:R183)+COUNTBLANK(T183)+COUNTBLANK(V183)+COUNTBLANK(Table4[[#This Row],[Deliveries_from_new_facilities]])),"1","0"))</f>
        <v>0</v>
      </c>
      <c r="AJ183" s="37">
        <f t="shared" si="7"/>
        <v>0</v>
      </c>
      <c r="AK183" s="38">
        <f>IF(A183="",0,IF(V183="no",0,IF(OR(COUNTBLANK(Table4[[#This Row],[Net_Nameplate_Capacity_MW]:[Additional_Capacity]])+COUNTBLANK(Table4[[#This Row],[Deliveries_from_existing_factilities]])),"1","0")))</f>
        <v>0</v>
      </c>
      <c r="AL183" s="37">
        <f>IF(OR(A183="",Table4[[#This Row],[GPE_Determination]]="No"),0,IF(AA183="NO",0,IF(OR(COUNTBLANK(Table4[[#This Row],[Implementation_Date]:[Description_of_Activities]])),"1","0")))</f>
        <v>0</v>
      </c>
    </row>
    <row r="184" spans="1:38" s="7" customFormat="1" ht="15.6" x14ac:dyDescent="0.3">
      <c r="A184" s="40"/>
      <c r="B184" s="44"/>
      <c r="C184" s="6"/>
      <c r="D184" s="49" t="str">
        <f>IF(Table4[[#This Row],[Facility_Name]]=0,"",IF(_xlfn.IFNA(INDEX(Source_Lookup[SourceID],MATCH(Table4[[#This Row],[Facility_Name]],Source_Lookup[Facility],0)),"")=0,"",_xlfn.IFNA(INDEX(Source_Lookup[SourceID],MATCH(Table4[[#This Row],[Facility_Name]],Source_Lookup[Facility],0)),"Newly Specified")))</f>
        <v/>
      </c>
      <c r="E184" s="63" t="str">
        <f>IF(_xlfn.IFNA(INDEX(Source_Lookup[EPA_Acid_Rain_Program],MATCH(Table4[[#This Row],[Facility_Name]],Source_Lookup[Facility],0)),"")=0,"",_xlfn.IFNA(INDEX(Source_Lookup[EPA_Acid_Rain_Program],MATCH(Table4[[#This Row],[Facility_Name]],Source_Lookup[Facility],0)),""))</f>
        <v/>
      </c>
      <c r="F184" s="44" t="str">
        <f>IF(_xlfn.IFNA(INDEX(Source_Lookup[EPA_40CFR_Part98],MATCH(Table4[[#This Row],[Facility_Name]],Source_Lookup[Facility],0)),"")=0,"",_xlfn.IFNA(INDEX(Source_Lookup[EPA_40CFR_Part98],MATCH(Table4[[#This Row],[Facility_Name]],Source_Lookup[Facility],0)),""))</f>
        <v/>
      </c>
      <c r="G184" s="44" t="str">
        <f>IF(_xlfn.IFNA(INDEX(Source_Lookup[EIA_ID],MATCH(Table4[[#This Row],[Facility_Name]],Source_Lookup[Facility],0)),"")=0,"",_xlfn.IFNA(INDEX(Source_Lookup[EIA_ID],MATCH(Table4[[#This Row],[Facility_Name]],Source_Lookup[Facility],0)),""))</f>
        <v/>
      </c>
      <c r="H184" s="44"/>
      <c r="I184" s="5" t="str">
        <f>IF(_xlfn.IFNA(INDEX(Source_Lookup[Address],MATCH(Table4[[#This Row],[Facility_Name]],Source_Lookup[Facility],0)),"")=0,"",_xlfn.IFNA(INDEX(Source_Lookup[Address],MATCH(Table4[[#This Row],[Facility_Name]],Source_Lookup[Facility],0)),""))</f>
        <v/>
      </c>
      <c r="J184" s="5" t="str">
        <f>IF(_xlfn.IFNA(INDEX(Source_Lookup[Jurisdiction],MATCH(Table4[[#This Row],[Facility_Name]],Source_Lookup[Facility],0)),"")=0,"",_xlfn.IFNA(INDEX(Source_Lookup[Jurisdiction],MATCH(Table4[[#This Row],[Facility_Name]],Source_Lookup[Facility],0)),""))</f>
        <v/>
      </c>
      <c r="K184" s="63" t="str">
        <f>IF(_xlfn.IFNA(INDEX(Source_Lookup[Latitude],MATCH(Table4[[#This Row],[Facility_Name]],Source_Lookup[Facility],0)),"")=0,"",_xlfn.IFNA(INDEX(Source_Lookup[Latitude],MATCH(Table4[[#This Row],[Facility_Name]],Source_Lookup[Facility],0)),""))</f>
        <v/>
      </c>
      <c r="L184" s="63" t="str">
        <f>IF(_xlfn.IFNA(INDEX(Source_Lookup[Longitude],MATCH(Table4[[#This Row],[Facility_Name]],Source_Lookup[Facility],0)),"")=0,"",_xlfn.IFNA(INDEX(Source_Lookup[Longitude],MATCH(Table4[[#This Row],[Facility_Name]],Source_Lookup[Facility],0)),""))</f>
        <v/>
      </c>
      <c r="M184" s="5"/>
      <c r="N184" s="5"/>
      <c r="O184" s="25"/>
      <c r="P184" s="5"/>
      <c r="Q184" s="65"/>
      <c r="R184" s="8"/>
      <c r="S184" s="64"/>
      <c r="T184" s="6"/>
      <c r="U184" s="47"/>
      <c r="V184" s="8"/>
      <c r="W184" s="47"/>
      <c r="X184" s="47"/>
      <c r="Y184" s="47"/>
      <c r="Z184" s="47"/>
      <c r="AA184" s="46"/>
      <c r="AB184" s="64"/>
      <c r="AC184" s="48"/>
      <c r="AD184" s="46"/>
      <c r="AE184" s="5"/>
      <c r="AF184" s="47"/>
      <c r="AG184" s="50"/>
      <c r="AH184" s="52" t="str">
        <f t="shared" si="8"/>
        <v/>
      </c>
      <c r="AI184" s="39">
        <f>IF(A184="",0,IF(OR(COUNTBLANK(C184)+COUNTBLANK(I184:J184)+COUNTBLANK(M184:R184)+COUNTBLANK(T184)+COUNTBLANK(V184)+COUNTBLANK(Table4[[#This Row],[Deliveries_from_new_facilities]])),"1","0"))</f>
        <v>0</v>
      </c>
      <c r="AJ184" s="37">
        <f t="shared" si="7"/>
        <v>0</v>
      </c>
      <c r="AK184" s="38">
        <f>IF(A184="",0,IF(V184="no",0,IF(OR(COUNTBLANK(Table4[[#This Row],[Net_Nameplate_Capacity_MW]:[Additional_Capacity]])+COUNTBLANK(Table4[[#This Row],[Deliveries_from_existing_factilities]])),"1","0")))</f>
        <v>0</v>
      </c>
      <c r="AL184" s="37">
        <f>IF(OR(A184="",Table4[[#This Row],[GPE_Determination]]="No"),0,IF(AA184="NO",0,IF(OR(COUNTBLANK(Table4[[#This Row],[Implementation_Date]:[Description_of_Activities]])),"1","0")))</f>
        <v>0</v>
      </c>
    </row>
    <row r="185" spans="1:38" s="7" customFormat="1" ht="15.6" x14ac:dyDescent="0.3">
      <c r="A185" s="40"/>
      <c r="B185" s="44"/>
      <c r="C185" s="6"/>
      <c r="D185" s="49" t="str">
        <f>IF(Table4[[#This Row],[Facility_Name]]=0,"",IF(_xlfn.IFNA(INDEX(Source_Lookup[SourceID],MATCH(Table4[[#This Row],[Facility_Name]],Source_Lookup[Facility],0)),"")=0,"",_xlfn.IFNA(INDEX(Source_Lookup[SourceID],MATCH(Table4[[#This Row],[Facility_Name]],Source_Lookup[Facility],0)),"Newly Specified")))</f>
        <v/>
      </c>
      <c r="E185" s="63" t="str">
        <f>IF(_xlfn.IFNA(INDEX(Source_Lookup[EPA_Acid_Rain_Program],MATCH(Table4[[#This Row],[Facility_Name]],Source_Lookup[Facility],0)),"")=0,"",_xlfn.IFNA(INDEX(Source_Lookup[EPA_Acid_Rain_Program],MATCH(Table4[[#This Row],[Facility_Name]],Source_Lookup[Facility],0)),""))</f>
        <v/>
      </c>
      <c r="F185" s="44" t="str">
        <f>IF(_xlfn.IFNA(INDEX(Source_Lookup[EPA_40CFR_Part98],MATCH(Table4[[#This Row],[Facility_Name]],Source_Lookup[Facility],0)),"")=0,"",_xlfn.IFNA(INDEX(Source_Lookup[EPA_40CFR_Part98],MATCH(Table4[[#This Row],[Facility_Name]],Source_Lookup[Facility],0)),""))</f>
        <v/>
      </c>
      <c r="G185" s="44" t="str">
        <f>IF(_xlfn.IFNA(INDEX(Source_Lookup[EIA_ID],MATCH(Table4[[#This Row],[Facility_Name]],Source_Lookup[Facility],0)),"")=0,"",_xlfn.IFNA(INDEX(Source_Lookup[EIA_ID],MATCH(Table4[[#This Row],[Facility_Name]],Source_Lookup[Facility],0)),""))</f>
        <v/>
      </c>
      <c r="H185" s="44"/>
      <c r="I185" s="5" t="str">
        <f>IF(_xlfn.IFNA(INDEX(Source_Lookup[Address],MATCH(Table4[[#This Row],[Facility_Name]],Source_Lookup[Facility],0)),"")=0,"",_xlfn.IFNA(INDEX(Source_Lookup[Address],MATCH(Table4[[#This Row],[Facility_Name]],Source_Lookup[Facility],0)),""))</f>
        <v/>
      </c>
      <c r="J185" s="5" t="str">
        <f>IF(_xlfn.IFNA(INDEX(Source_Lookup[Jurisdiction],MATCH(Table4[[#This Row],[Facility_Name]],Source_Lookup[Facility],0)),"")=0,"",_xlfn.IFNA(INDEX(Source_Lookup[Jurisdiction],MATCH(Table4[[#This Row],[Facility_Name]],Source_Lookup[Facility],0)),""))</f>
        <v/>
      </c>
      <c r="K185" s="63" t="str">
        <f>IF(_xlfn.IFNA(INDEX(Source_Lookup[Latitude],MATCH(Table4[[#This Row],[Facility_Name]],Source_Lookup[Facility],0)),"")=0,"",_xlfn.IFNA(INDEX(Source_Lookup[Latitude],MATCH(Table4[[#This Row],[Facility_Name]],Source_Lookup[Facility],0)),""))</f>
        <v/>
      </c>
      <c r="L185" s="63" t="str">
        <f>IF(_xlfn.IFNA(INDEX(Source_Lookup[Longitude],MATCH(Table4[[#This Row],[Facility_Name]],Source_Lookup[Facility],0)),"")=0,"",_xlfn.IFNA(INDEX(Source_Lookup[Longitude],MATCH(Table4[[#This Row],[Facility_Name]],Source_Lookup[Facility],0)),""))</f>
        <v/>
      </c>
      <c r="M185" s="5"/>
      <c r="N185" s="5"/>
      <c r="O185" s="25"/>
      <c r="P185" s="5"/>
      <c r="Q185" s="65"/>
      <c r="R185" s="8"/>
      <c r="S185" s="64"/>
      <c r="T185" s="6"/>
      <c r="U185" s="47"/>
      <c r="V185" s="8"/>
      <c r="W185" s="47"/>
      <c r="X185" s="47"/>
      <c r="Y185" s="47"/>
      <c r="Z185" s="47"/>
      <c r="AA185" s="46"/>
      <c r="AB185" s="64"/>
      <c r="AC185" s="48"/>
      <c r="AD185" s="46"/>
      <c r="AE185" s="5"/>
      <c r="AF185" s="47"/>
      <c r="AG185" s="50"/>
      <c r="AH185" s="52" t="str">
        <f t="shared" si="8"/>
        <v/>
      </c>
      <c r="AI185" s="39">
        <f>IF(A185="",0,IF(OR(COUNTBLANK(C185)+COUNTBLANK(I185:J185)+COUNTBLANK(M185:R185)+COUNTBLANK(T185)+COUNTBLANK(V185)+COUNTBLANK(Table4[[#This Row],[Deliveries_from_new_facilities]])),"1","0"))</f>
        <v>0</v>
      </c>
      <c r="AJ185" s="37">
        <f t="shared" si="7"/>
        <v>0</v>
      </c>
      <c r="AK185" s="38">
        <f>IF(A185="",0,IF(V185="no",0,IF(OR(COUNTBLANK(Table4[[#This Row],[Net_Nameplate_Capacity_MW]:[Additional_Capacity]])+COUNTBLANK(Table4[[#This Row],[Deliveries_from_existing_factilities]])),"1","0")))</f>
        <v>0</v>
      </c>
      <c r="AL185" s="37">
        <f>IF(OR(A185="",Table4[[#This Row],[GPE_Determination]]="No"),0,IF(AA185="NO",0,IF(OR(COUNTBLANK(Table4[[#This Row],[Implementation_Date]:[Description_of_Activities]])),"1","0")))</f>
        <v>0</v>
      </c>
    </row>
    <row r="186" spans="1:38" s="7" customFormat="1" ht="15.6" x14ac:dyDescent="0.3">
      <c r="A186" s="40"/>
      <c r="B186" s="44"/>
      <c r="C186" s="6"/>
      <c r="D186" s="49" t="str">
        <f>IF(Table4[[#This Row],[Facility_Name]]=0,"",IF(_xlfn.IFNA(INDEX(Source_Lookup[SourceID],MATCH(Table4[[#This Row],[Facility_Name]],Source_Lookup[Facility],0)),"")=0,"",_xlfn.IFNA(INDEX(Source_Lookup[SourceID],MATCH(Table4[[#This Row],[Facility_Name]],Source_Lookup[Facility],0)),"Newly Specified")))</f>
        <v/>
      </c>
      <c r="E186" s="63" t="str">
        <f>IF(_xlfn.IFNA(INDEX(Source_Lookup[EPA_Acid_Rain_Program],MATCH(Table4[[#This Row],[Facility_Name]],Source_Lookup[Facility],0)),"")=0,"",_xlfn.IFNA(INDEX(Source_Lookup[EPA_Acid_Rain_Program],MATCH(Table4[[#This Row],[Facility_Name]],Source_Lookup[Facility],0)),""))</f>
        <v/>
      </c>
      <c r="F186" s="44" t="str">
        <f>IF(_xlfn.IFNA(INDEX(Source_Lookup[EPA_40CFR_Part98],MATCH(Table4[[#This Row],[Facility_Name]],Source_Lookup[Facility],0)),"")=0,"",_xlfn.IFNA(INDEX(Source_Lookup[EPA_40CFR_Part98],MATCH(Table4[[#This Row],[Facility_Name]],Source_Lookup[Facility],0)),""))</f>
        <v/>
      </c>
      <c r="G186" s="44" t="str">
        <f>IF(_xlfn.IFNA(INDEX(Source_Lookup[EIA_ID],MATCH(Table4[[#This Row],[Facility_Name]],Source_Lookup[Facility],0)),"")=0,"",_xlfn.IFNA(INDEX(Source_Lookup[EIA_ID],MATCH(Table4[[#This Row],[Facility_Name]],Source_Lookup[Facility],0)),""))</f>
        <v/>
      </c>
      <c r="H186" s="44"/>
      <c r="I186" s="5" t="str">
        <f>IF(_xlfn.IFNA(INDEX(Source_Lookup[Address],MATCH(Table4[[#This Row],[Facility_Name]],Source_Lookup[Facility],0)),"")=0,"",_xlfn.IFNA(INDEX(Source_Lookup[Address],MATCH(Table4[[#This Row],[Facility_Name]],Source_Lookup[Facility],0)),""))</f>
        <v/>
      </c>
      <c r="J186" s="5" t="str">
        <f>IF(_xlfn.IFNA(INDEX(Source_Lookup[Jurisdiction],MATCH(Table4[[#This Row],[Facility_Name]],Source_Lookup[Facility],0)),"")=0,"",_xlfn.IFNA(INDEX(Source_Lookup[Jurisdiction],MATCH(Table4[[#This Row],[Facility_Name]],Source_Lookup[Facility],0)),""))</f>
        <v/>
      </c>
      <c r="K186" s="63" t="str">
        <f>IF(_xlfn.IFNA(INDEX(Source_Lookup[Latitude],MATCH(Table4[[#This Row],[Facility_Name]],Source_Lookup[Facility],0)),"")=0,"",_xlfn.IFNA(INDEX(Source_Lookup[Latitude],MATCH(Table4[[#This Row],[Facility_Name]],Source_Lookup[Facility],0)),""))</f>
        <v/>
      </c>
      <c r="L186" s="63" t="str">
        <f>IF(_xlfn.IFNA(INDEX(Source_Lookup[Longitude],MATCH(Table4[[#This Row],[Facility_Name]],Source_Lookup[Facility],0)),"")=0,"",_xlfn.IFNA(INDEX(Source_Lookup[Longitude],MATCH(Table4[[#This Row],[Facility_Name]],Source_Lookup[Facility],0)),""))</f>
        <v/>
      </c>
      <c r="M186" s="5"/>
      <c r="N186" s="5"/>
      <c r="O186" s="25"/>
      <c r="P186" s="5"/>
      <c r="Q186" s="65"/>
      <c r="R186" s="8"/>
      <c r="S186" s="64"/>
      <c r="T186" s="6"/>
      <c r="U186" s="47"/>
      <c r="V186" s="8"/>
      <c r="W186" s="47"/>
      <c r="X186" s="47"/>
      <c r="Y186" s="47"/>
      <c r="Z186" s="47"/>
      <c r="AA186" s="46"/>
      <c r="AB186" s="64"/>
      <c r="AC186" s="48"/>
      <c r="AD186" s="46"/>
      <c r="AE186" s="5"/>
      <c r="AF186" s="47"/>
      <c r="AG186" s="50"/>
      <c r="AH186" s="52" t="str">
        <f t="shared" si="8"/>
        <v/>
      </c>
      <c r="AI186" s="39">
        <f>IF(A186="",0,IF(OR(COUNTBLANK(C186)+COUNTBLANK(I186:J186)+COUNTBLANK(M186:R186)+COUNTBLANK(T186)+COUNTBLANK(V186)+COUNTBLANK(Table4[[#This Row],[Deliveries_from_new_facilities]])),"1","0"))</f>
        <v>0</v>
      </c>
      <c r="AJ186" s="37">
        <f t="shared" si="7"/>
        <v>0</v>
      </c>
      <c r="AK186" s="38">
        <f>IF(A186="",0,IF(V186="no",0,IF(OR(COUNTBLANK(Table4[[#This Row],[Net_Nameplate_Capacity_MW]:[Additional_Capacity]])+COUNTBLANK(Table4[[#This Row],[Deliveries_from_existing_factilities]])),"1","0")))</f>
        <v>0</v>
      </c>
      <c r="AL186" s="37">
        <f>IF(OR(A186="",Table4[[#This Row],[GPE_Determination]]="No"),0,IF(AA186="NO",0,IF(OR(COUNTBLANK(Table4[[#This Row],[Implementation_Date]:[Description_of_Activities]])),"1","0")))</f>
        <v>0</v>
      </c>
    </row>
    <row r="187" spans="1:38" s="7" customFormat="1" ht="15.6" x14ac:dyDescent="0.3">
      <c r="A187" s="40"/>
      <c r="B187" s="44"/>
      <c r="C187" s="6"/>
      <c r="D187" s="49" t="str">
        <f>IF(Table4[[#This Row],[Facility_Name]]=0,"",IF(_xlfn.IFNA(INDEX(Source_Lookup[SourceID],MATCH(Table4[[#This Row],[Facility_Name]],Source_Lookup[Facility],0)),"")=0,"",_xlfn.IFNA(INDEX(Source_Lookup[SourceID],MATCH(Table4[[#This Row],[Facility_Name]],Source_Lookup[Facility],0)),"Newly Specified")))</f>
        <v/>
      </c>
      <c r="E187" s="63" t="str">
        <f>IF(_xlfn.IFNA(INDEX(Source_Lookup[EPA_Acid_Rain_Program],MATCH(Table4[[#This Row],[Facility_Name]],Source_Lookup[Facility],0)),"")=0,"",_xlfn.IFNA(INDEX(Source_Lookup[EPA_Acid_Rain_Program],MATCH(Table4[[#This Row],[Facility_Name]],Source_Lookup[Facility],0)),""))</f>
        <v/>
      </c>
      <c r="F187" s="44" t="str">
        <f>IF(_xlfn.IFNA(INDEX(Source_Lookup[EPA_40CFR_Part98],MATCH(Table4[[#This Row],[Facility_Name]],Source_Lookup[Facility],0)),"")=0,"",_xlfn.IFNA(INDEX(Source_Lookup[EPA_40CFR_Part98],MATCH(Table4[[#This Row],[Facility_Name]],Source_Lookup[Facility],0)),""))</f>
        <v/>
      </c>
      <c r="G187" s="44" t="str">
        <f>IF(_xlfn.IFNA(INDEX(Source_Lookup[EIA_ID],MATCH(Table4[[#This Row],[Facility_Name]],Source_Lookup[Facility],0)),"")=0,"",_xlfn.IFNA(INDEX(Source_Lookup[EIA_ID],MATCH(Table4[[#This Row],[Facility_Name]],Source_Lookup[Facility],0)),""))</f>
        <v/>
      </c>
      <c r="H187" s="44"/>
      <c r="I187" s="5" t="str">
        <f>IF(_xlfn.IFNA(INDEX(Source_Lookup[Address],MATCH(Table4[[#This Row],[Facility_Name]],Source_Lookup[Facility],0)),"")=0,"",_xlfn.IFNA(INDEX(Source_Lookup[Address],MATCH(Table4[[#This Row],[Facility_Name]],Source_Lookup[Facility],0)),""))</f>
        <v/>
      </c>
      <c r="J187" s="5" t="str">
        <f>IF(_xlfn.IFNA(INDEX(Source_Lookup[Jurisdiction],MATCH(Table4[[#This Row],[Facility_Name]],Source_Lookup[Facility],0)),"")=0,"",_xlfn.IFNA(INDEX(Source_Lookup[Jurisdiction],MATCH(Table4[[#This Row],[Facility_Name]],Source_Lookup[Facility],0)),""))</f>
        <v/>
      </c>
      <c r="K187" s="63" t="str">
        <f>IF(_xlfn.IFNA(INDEX(Source_Lookup[Latitude],MATCH(Table4[[#This Row],[Facility_Name]],Source_Lookup[Facility],0)),"")=0,"",_xlfn.IFNA(INDEX(Source_Lookup[Latitude],MATCH(Table4[[#This Row],[Facility_Name]],Source_Lookup[Facility],0)),""))</f>
        <v/>
      </c>
      <c r="L187" s="63" t="str">
        <f>IF(_xlfn.IFNA(INDEX(Source_Lookup[Longitude],MATCH(Table4[[#This Row],[Facility_Name]],Source_Lookup[Facility],0)),"")=0,"",_xlfn.IFNA(INDEX(Source_Lookup[Longitude],MATCH(Table4[[#This Row],[Facility_Name]],Source_Lookup[Facility],0)),""))</f>
        <v/>
      </c>
      <c r="M187" s="5"/>
      <c r="N187" s="5"/>
      <c r="O187" s="25"/>
      <c r="P187" s="5"/>
      <c r="Q187" s="65"/>
      <c r="R187" s="8"/>
      <c r="S187" s="64"/>
      <c r="T187" s="6"/>
      <c r="U187" s="47"/>
      <c r="V187" s="8"/>
      <c r="W187" s="47"/>
      <c r="X187" s="47"/>
      <c r="Y187" s="47"/>
      <c r="Z187" s="47"/>
      <c r="AA187" s="46"/>
      <c r="AB187" s="64"/>
      <c r="AC187" s="48"/>
      <c r="AD187" s="46"/>
      <c r="AE187" s="5"/>
      <c r="AF187" s="47"/>
      <c r="AG187" s="50"/>
      <c r="AH187" s="52" t="str">
        <f t="shared" si="8"/>
        <v/>
      </c>
      <c r="AI187" s="39">
        <f>IF(A187="",0,IF(OR(COUNTBLANK(C187)+COUNTBLANK(I187:J187)+COUNTBLANK(M187:R187)+COUNTBLANK(T187)+COUNTBLANK(V187)+COUNTBLANK(Table4[[#This Row],[Deliveries_from_new_facilities]])),"1","0"))</f>
        <v>0</v>
      </c>
      <c r="AJ187" s="37">
        <f t="shared" si="7"/>
        <v>0</v>
      </c>
      <c r="AK187" s="38">
        <f>IF(A187="",0,IF(V187="no",0,IF(OR(COUNTBLANK(Table4[[#This Row],[Net_Nameplate_Capacity_MW]:[Additional_Capacity]])+COUNTBLANK(Table4[[#This Row],[Deliveries_from_existing_factilities]])),"1","0")))</f>
        <v>0</v>
      </c>
      <c r="AL187" s="37">
        <f>IF(OR(A187="",Table4[[#This Row],[GPE_Determination]]="No"),0,IF(AA187="NO",0,IF(OR(COUNTBLANK(Table4[[#This Row],[Implementation_Date]:[Description_of_Activities]])),"1","0")))</f>
        <v>0</v>
      </c>
    </row>
    <row r="188" spans="1:38" s="7" customFormat="1" ht="15.6" x14ac:dyDescent="0.3">
      <c r="A188" s="40"/>
      <c r="B188" s="44"/>
      <c r="C188" s="6"/>
      <c r="D188" s="49" t="str">
        <f>IF(Table4[[#This Row],[Facility_Name]]=0,"",IF(_xlfn.IFNA(INDEX(Source_Lookup[SourceID],MATCH(Table4[[#This Row],[Facility_Name]],Source_Lookup[Facility],0)),"")=0,"",_xlfn.IFNA(INDEX(Source_Lookup[SourceID],MATCH(Table4[[#This Row],[Facility_Name]],Source_Lookup[Facility],0)),"Newly Specified")))</f>
        <v/>
      </c>
      <c r="E188" s="63" t="str">
        <f>IF(_xlfn.IFNA(INDEX(Source_Lookup[EPA_Acid_Rain_Program],MATCH(Table4[[#This Row],[Facility_Name]],Source_Lookup[Facility],0)),"")=0,"",_xlfn.IFNA(INDEX(Source_Lookup[EPA_Acid_Rain_Program],MATCH(Table4[[#This Row],[Facility_Name]],Source_Lookup[Facility],0)),""))</f>
        <v/>
      </c>
      <c r="F188" s="44" t="str">
        <f>IF(_xlfn.IFNA(INDEX(Source_Lookup[EPA_40CFR_Part98],MATCH(Table4[[#This Row],[Facility_Name]],Source_Lookup[Facility],0)),"")=0,"",_xlfn.IFNA(INDEX(Source_Lookup[EPA_40CFR_Part98],MATCH(Table4[[#This Row],[Facility_Name]],Source_Lookup[Facility],0)),""))</f>
        <v/>
      </c>
      <c r="G188" s="44" t="str">
        <f>IF(_xlfn.IFNA(INDEX(Source_Lookup[EIA_ID],MATCH(Table4[[#This Row],[Facility_Name]],Source_Lookup[Facility],0)),"")=0,"",_xlfn.IFNA(INDEX(Source_Lookup[EIA_ID],MATCH(Table4[[#This Row],[Facility_Name]],Source_Lookup[Facility],0)),""))</f>
        <v/>
      </c>
      <c r="H188" s="44"/>
      <c r="I188" s="5" t="str">
        <f>IF(_xlfn.IFNA(INDEX(Source_Lookup[Address],MATCH(Table4[[#This Row],[Facility_Name]],Source_Lookup[Facility],0)),"")=0,"",_xlfn.IFNA(INDEX(Source_Lookup[Address],MATCH(Table4[[#This Row],[Facility_Name]],Source_Lookup[Facility],0)),""))</f>
        <v/>
      </c>
      <c r="J188" s="5" t="str">
        <f>IF(_xlfn.IFNA(INDEX(Source_Lookup[Jurisdiction],MATCH(Table4[[#This Row],[Facility_Name]],Source_Lookup[Facility],0)),"")=0,"",_xlfn.IFNA(INDEX(Source_Lookup[Jurisdiction],MATCH(Table4[[#This Row],[Facility_Name]],Source_Lookup[Facility],0)),""))</f>
        <v/>
      </c>
      <c r="K188" s="63" t="str">
        <f>IF(_xlfn.IFNA(INDEX(Source_Lookup[Latitude],MATCH(Table4[[#This Row],[Facility_Name]],Source_Lookup[Facility],0)),"")=0,"",_xlfn.IFNA(INDEX(Source_Lookup[Latitude],MATCH(Table4[[#This Row],[Facility_Name]],Source_Lookup[Facility],0)),""))</f>
        <v/>
      </c>
      <c r="L188" s="63" t="str">
        <f>IF(_xlfn.IFNA(INDEX(Source_Lookup[Longitude],MATCH(Table4[[#This Row],[Facility_Name]],Source_Lookup[Facility],0)),"")=0,"",_xlfn.IFNA(INDEX(Source_Lookup[Longitude],MATCH(Table4[[#This Row],[Facility_Name]],Source_Lookup[Facility],0)),""))</f>
        <v/>
      </c>
      <c r="M188" s="5"/>
      <c r="N188" s="5"/>
      <c r="O188" s="25"/>
      <c r="P188" s="5"/>
      <c r="Q188" s="65"/>
      <c r="R188" s="8"/>
      <c r="S188" s="64"/>
      <c r="T188" s="6"/>
      <c r="U188" s="47"/>
      <c r="V188" s="8"/>
      <c r="W188" s="47"/>
      <c r="X188" s="47"/>
      <c r="Y188" s="47"/>
      <c r="Z188" s="47"/>
      <c r="AA188" s="46"/>
      <c r="AB188" s="64"/>
      <c r="AC188" s="48"/>
      <c r="AD188" s="46"/>
      <c r="AE188" s="5"/>
      <c r="AF188" s="47"/>
      <c r="AG188" s="50"/>
      <c r="AH188" s="52" t="str">
        <f t="shared" si="8"/>
        <v/>
      </c>
      <c r="AI188" s="39">
        <f>IF(A188="",0,IF(OR(COUNTBLANK(C188)+COUNTBLANK(I188:J188)+COUNTBLANK(M188:R188)+COUNTBLANK(T188)+COUNTBLANK(V188)+COUNTBLANK(Table4[[#This Row],[Deliveries_from_new_facilities]])),"1","0"))</f>
        <v>0</v>
      </c>
      <c r="AJ188" s="37">
        <f t="shared" si="7"/>
        <v>0</v>
      </c>
      <c r="AK188" s="38">
        <f>IF(A188="",0,IF(V188="no",0,IF(OR(COUNTBLANK(Table4[[#This Row],[Net_Nameplate_Capacity_MW]:[Additional_Capacity]])+COUNTBLANK(Table4[[#This Row],[Deliveries_from_existing_factilities]])),"1","0")))</f>
        <v>0</v>
      </c>
      <c r="AL188" s="37">
        <f>IF(OR(A188="",Table4[[#This Row],[GPE_Determination]]="No"),0,IF(AA188="NO",0,IF(OR(COUNTBLANK(Table4[[#This Row],[Implementation_Date]:[Description_of_Activities]])),"1","0")))</f>
        <v>0</v>
      </c>
    </row>
    <row r="189" spans="1:38" s="7" customFormat="1" ht="15.6" x14ac:dyDescent="0.3">
      <c r="A189" s="40"/>
      <c r="B189" s="44"/>
      <c r="C189" s="6"/>
      <c r="D189" s="49" t="str">
        <f>IF(Table4[[#This Row],[Facility_Name]]=0,"",IF(_xlfn.IFNA(INDEX(Source_Lookup[SourceID],MATCH(Table4[[#This Row],[Facility_Name]],Source_Lookup[Facility],0)),"")=0,"",_xlfn.IFNA(INDEX(Source_Lookup[SourceID],MATCH(Table4[[#This Row],[Facility_Name]],Source_Lookup[Facility],0)),"Newly Specified")))</f>
        <v/>
      </c>
      <c r="E189" s="63" t="str">
        <f>IF(_xlfn.IFNA(INDEX(Source_Lookup[EPA_Acid_Rain_Program],MATCH(Table4[[#This Row],[Facility_Name]],Source_Lookup[Facility],0)),"")=0,"",_xlfn.IFNA(INDEX(Source_Lookup[EPA_Acid_Rain_Program],MATCH(Table4[[#This Row],[Facility_Name]],Source_Lookup[Facility],0)),""))</f>
        <v/>
      </c>
      <c r="F189" s="44" t="str">
        <f>IF(_xlfn.IFNA(INDEX(Source_Lookup[EPA_40CFR_Part98],MATCH(Table4[[#This Row],[Facility_Name]],Source_Lookup[Facility],0)),"")=0,"",_xlfn.IFNA(INDEX(Source_Lookup[EPA_40CFR_Part98],MATCH(Table4[[#This Row],[Facility_Name]],Source_Lookup[Facility],0)),""))</f>
        <v/>
      </c>
      <c r="G189" s="44" t="str">
        <f>IF(_xlfn.IFNA(INDEX(Source_Lookup[EIA_ID],MATCH(Table4[[#This Row],[Facility_Name]],Source_Lookup[Facility],0)),"")=0,"",_xlfn.IFNA(INDEX(Source_Lookup[EIA_ID],MATCH(Table4[[#This Row],[Facility_Name]],Source_Lookup[Facility],0)),""))</f>
        <v/>
      </c>
      <c r="H189" s="44"/>
      <c r="I189" s="5" t="str">
        <f>IF(_xlfn.IFNA(INDEX(Source_Lookup[Address],MATCH(Table4[[#This Row],[Facility_Name]],Source_Lookup[Facility],0)),"")=0,"",_xlfn.IFNA(INDEX(Source_Lookup[Address],MATCH(Table4[[#This Row],[Facility_Name]],Source_Lookup[Facility],0)),""))</f>
        <v/>
      </c>
      <c r="J189" s="5" t="str">
        <f>IF(_xlfn.IFNA(INDEX(Source_Lookup[Jurisdiction],MATCH(Table4[[#This Row],[Facility_Name]],Source_Lookup[Facility],0)),"")=0,"",_xlfn.IFNA(INDEX(Source_Lookup[Jurisdiction],MATCH(Table4[[#This Row],[Facility_Name]],Source_Lookup[Facility],0)),""))</f>
        <v/>
      </c>
      <c r="K189" s="63" t="str">
        <f>IF(_xlfn.IFNA(INDEX(Source_Lookup[Latitude],MATCH(Table4[[#This Row],[Facility_Name]],Source_Lookup[Facility],0)),"")=0,"",_xlfn.IFNA(INDEX(Source_Lookup[Latitude],MATCH(Table4[[#This Row],[Facility_Name]],Source_Lookup[Facility],0)),""))</f>
        <v/>
      </c>
      <c r="L189" s="63" t="str">
        <f>IF(_xlfn.IFNA(INDEX(Source_Lookup[Longitude],MATCH(Table4[[#This Row],[Facility_Name]],Source_Lookup[Facility],0)),"")=0,"",_xlfn.IFNA(INDEX(Source_Lookup[Longitude],MATCH(Table4[[#This Row],[Facility_Name]],Source_Lookup[Facility],0)),""))</f>
        <v/>
      </c>
      <c r="M189" s="5"/>
      <c r="N189" s="5"/>
      <c r="O189" s="25"/>
      <c r="P189" s="5"/>
      <c r="Q189" s="65"/>
      <c r="R189" s="8"/>
      <c r="S189" s="64"/>
      <c r="T189" s="6"/>
      <c r="U189" s="47"/>
      <c r="V189" s="8"/>
      <c r="W189" s="47"/>
      <c r="X189" s="47"/>
      <c r="Y189" s="47"/>
      <c r="Z189" s="47"/>
      <c r="AA189" s="46"/>
      <c r="AB189" s="64"/>
      <c r="AC189" s="48"/>
      <c r="AD189" s="46"/>
      <c r="AE189" s="5"/>
      <c r="AF189" s="47"/>
      <c r="AG189" s="50"/>
      <c r="AH189" s="52" t="str">
        <f t="shared" si="8"/>
        <v/>
      </c>
      <c r="AI189" s="39">
        <f>IF(A189="",0,IF(OR(COUNTBLANK(C189)+COUNTBLANK(I189:J189)+COUNTBLANK(M189:R189)+COUNTBLANK(T189)+COUNTBLANK(V189)+COUNTBLANK(Table4[[#This Row],[Deliveries_from_new_facilities]])),"1","0"))</f>
        <v>0</v>
      </c>
      <c r="AJ189" s="37">
        <f t="shared" si="7"/>
        <v>0</v>
      </c>
      <c r="AK189" s="38">
        <f>IF(A189="",0,IF(V189="no",0,IF(OR(COUNTBLANK(Table4[[#This Row],[Net_Nameplate_Capacity_MW]:[Additional_Capacity]])+COUNTBLANK(Table4[[#This Row],[Deliveries_from_existing_factilities]])),"1","0")))</f>
        <v>0</v>
      </c>
      <c r="AL189" s="37">
        <f>IF(OR(A189="",Table4[[#This Row],[GPE_Determination]]="No"),0,IF(AA189="NO",0,IF(OR(COUNTBLANK(Table4[[#This Row],[Implementation_Date]:[Description_of_Activities]])),"1","0")))</f>
        <v>0</v>
      </c>
    </row>
    <row r="190" spans="1:38" s="7" customFormat="1" ht="15.6" x14ac:dyDescent="0.3">
      <c r="A190" s="40"/>
      <c r="B190" s="44"/>
      <c r="C190" s="6"/>
      <c r="D190" s="49" t="str">
        <f>IF(Table4[[#This Row],[Facility_Name]]=0,"",IF(_xlfn.IFNA(INDEX(Source_Lookup[SourceID],MATCH(Table4[[#This Row],[Facility_Name]],Source_Lookup[Facility],0)),"")=0,"",_xlfn.IFNA(INDEX(Source_Lookup[SourceID],MATCH(Table4[[#This Row],[Facility_Name]],Source_Lookup[Facility],0)),"Newly Specified")))</f>
        <v/>
      </c>
      <c r="E190" s="63" t="str">
        <f>IF(_xlfn.IFNA(INDEX(Source_Lookup[EPA_Acid_Rain_Program],MATCH(Table4[[#This Row],[Facility_Name]],Source_Lookup[Facility],0)),"")=0,"",_xlfn.IFNA(INDEX(Source_Lookup[EPA_Acid_Rain_Program],MATCH(Table4[[#This Row],[Facility_Name]],Source_Lookup[Facility],0)),""))</f>
        <v/>
      </c>
      <c r="F190" s="44" t="str">
        <f>IF(_xlfn.IFNA(INDEX(Source_Lookup[EPA_40CFR_Part98],MATCH(Table4[[#This Row],[Facility_Name]],Source_Lookup[Facility],0)),"")=0,"",_xlfn.IFNA(INDEX(Source_Lookup[EPA_40CFR_Part98],MATCH(Table4[[#This Row],[Facility_Name]],Source_Lookup[Facility],0)),""))</f>
        <v/>
      </c>
      <c r="G190" s="44" t="str">
        <f>IF(_xlfn.IFNA(INDEX(Source_Lookup[EIA_ID],MATCH(Table4[[#This Row],[Facility_Name]],Source_Lookup[Facility],0)),"")=0,"",_xlfn.IFNA(INDEX(Source_Lookup[EIA_ID],MATCH(Table4[[#This Row],[Facility_Name]],Source_Lookup[Facility],0)),""))</f>
        <v/>
      </c>
      <c r="H190" s="44"/>
      <c r="I190" s="5" t="str">
        <f>IF(_xlfn.IFNA(INDEX(Source_Lookup[Address],MATCH(Table4[[#This Row],[Facility_Name]],Source_Lookup[Facility],0)),"")=0,"",_xlfn.IFNA(INDEX(Source_Lookup[Address],MATCH(Table4[[#This Row],[Facility_Name]],Source_Lookup[Facility],0)),""))</f>
        <v/>
      </c>
      <c r="J190" s="5" t="str">
        <f>IF(_xlfn.IFNA(INDEX(Source_Lookup[Jurisdiction],MATCH(Table4[[#This Row],[Facility_Name]],Source_Lookup[Facility],0)),"")=0,"",_xlfn.IFNA(INDEX(Source_Lookup[Jurisdiction],MATCH(Table4[[#This Row],[Facility_Name]],Source_Lookup[Facility],0)),""))</f>
        <v/>
      </c>
      <c r="K190" s="63" t="str">
        <f>IF(_xlfn.IFNA(INDEX(Source_Lookup[Latitude],MATCH(Table4[[#This Row],[Facility_Name]],Source_Lookup[Facility],0)),"")=0,"",_xlfn.IFNA(INDEX(Source_Lookup[Latitude],MATCH(Table4[[#This Row],[Facility_Name]],Source_Lookup[Facility],0)),""))</f>
        <v/>
      </c>
      <c r="L190" s="63" t="str">
        <f>IF(_xlfn.IFNA(INDEX(Source_Lookup[Longitude],MATCH(Table4[[#This Row],[Facility_Name]],Source_Lookup[Facility],0)),"")=0,"",_xlfn.IFNA(INDEX(Source_Lookup[Longitude],MATCH(Table4[[#This Row],[Facility_Name]],Source_Lookup[Facility],0)),""))</f>
        <v/>
      </c>
      <c r="M190" s="5"/>
      <c r="N190" s="5"/>
      <c r="O190" s="25"/>
      <c r="P190" s="5"/>
      <c r="Q190" s="65"/>
      <c r="R190" s="8"/>
      <c r="S190" s="64"/>
      <c r="T190" s="6"/>
      <c r="U190" s="47"/>
      <c r="V190" s="8"/>
      <c r="W190" s="47"/>
      <c r="X190" s="47"/>
      <c r="Y190" s="47"/>
      <c r="Z190" s="47"/>
      <c r="AA190" s="46"/>
      <c r="AB190" s="64"/>
      <c r="AC190" s="48"/>
      <c r="AD190" s="46"/>
      <c r="AE190" s="5"/>
      <c r="AF190" s="47"/>
      <c r="AG190" s="50"/>
      <c r="AH190" s="52" t="str">
        <f t="shared" si="8"/>
        <v/>
      </c>
      <c r="AI190" s="39">
        <f>IF(A190="",0,IF(OR(COUNTBLANK(C190)+COUNTBLANK(I190:J190)+COUNTBLANK(M190:R190)+COUNTBLANK(T190)+COUNTBLANK(V190)+COUNTBLANK(Table4[[#This Row],[Deliveries_from_new_facilities]])),"1","0"))</f>
        <v>0</v>
      </c>
      <c r="AJ190" s="37">
        <f t="shared" si="7"/>
        <v>0</v>
      </c>
      <c r="AK190" s="38">
        <f>IF(A190="",0,IF(V190="no",0,IF(OR(COUNTBLANK(Table4[[#This Row],[Net_Nameplate_Capacity_MW]:[Additional_Capacity]])+COUNTBLANK(Table4[[#This Row],[Deliveries_from_existing_factilities]])),"1","0")))</f>
        <v>0</v>
      </c>
      <c r="AL190" s="37">
        <f>IF(OR(A190="",Table4[[#This Row],[GPE_Determination]]="No"),0,IF(AA190="NO",0,IF(OR(COUNTBLANK(Table4[[#This Row],[Implementation_Date]:[Description_of_Activities]])),"1","0")))</f>
        <v>0</v>
      </c>
    </row>
    <row r="191" spans="1:38" s="7" customFormat="1" ht="15.6" x14ac:dyDescent="0.3">
      <c r="A191" s="40"/>
      <c r="B191" s="44"/>
      <c r="C191" s="6"/>
      <c r="D191" s="49" t="str">
        <f>IF(Table4[[#This Row],[Facility_Name]]=0,"",IF(_xlfn.IFNA(INDEX(Source_Lookup[SourceID],MATCH(Table4[[#This Row],[Facility_Name]],Source_Lookup[Facility],0)),"")=0,"",_xlfn.IFNA(INDEX(Source_Lookup[SourceID],MATCH(Table4[[#This Row],[Facility_Name]],Source_Lookup[Facility],0)),"Newly Specified")))</f>
        <v/>
      </c>
      <c r="E191" s="63" t="str">
        <f>IF(_xlfn.IFNA(INDEX(Source_Lookup[EPA_Acid_Rain_Program],MATCH(Table4[[#This Row],[Facility_Name]],Source_Lookup[Facility],0)),"")=0,"",_xlfn.IFNA(INDEX(Source_Lookup[EPA_Acid_Rain_Program],MATCH(Table4[[#This Row],[Facility_Name]],Source_Lookup[Facility],0)),""))</f>
        <v/>
      </c>
      <c r="F191" s="44" t="str">
        <f>IF(_xlfn.IFNA(INDEX(Source_Lookup[EPA_40CFR_Part98],MATCH(Table4[[#This Row],[Facility_Name]],Source_Lookup[Facility],0)),"")=0,"",_xlfn.IFNA(INDEX(Source_Lookup[EPA_40CFR_Part98],MATCH(Table4[[#This Row],[Facility_Name]],Source_Lookup[Facility],0)),""))</f>
        <v/>
      </c>
      <c r="G191" s="44" t="str">
        <f>IF(_xlfn.IFNA(INDEX(Source_Lookup[EIA_ID],MATCH(Table4[[#This Row],[Facility_Name]],Source_Lookup[Facility],0)),"")=0,"",_xlfn.IFNA(INDEX(Source_Lookup[EIA_ID],MATCH(Table4[[#This Row],[Facility_Name]],Source_Lookup[Facility],0)),""))</f>
        <v/>
      </c>
      <c r="H191" s="44"/>
      <c r="I191" s="5" t="str">
        <f>IF(_xlfn.IFNA(INDEX(Source_Lookup[Address],MATCH(Table4[[#This Row],[Facility_Name]],Source_Lookup[Facility],0)),"")=0,"",_xlfn.IFNA(INDEX(Source_Lookup[Address],MATCH(Table4[[#This Row],[Facility_Name]],Source_Lookup[Facility],0)),""))</f>
        <v/>
      </c>
      <c r="J191" s="5" t="str">
        <f>IF(_xlfn.IFNA(INDEX(Source_Lookup[Jurisdiction],MATCH(Table4[[#This Row],[Facility_Name]],Source_Lookup[Facility],0)),"")=0,"",_xlfn.IFNA(INDEX(Source_Lookup[Jurisdiction],MATCH(Table4[[#This Row],[Facility_Name]],Source_Lookup[Facility],0)),""))</f>
        <v/>
      </c>
      <c r="K191" s="63" t="str">
        <f>IF(_xlfn.IFNA(INDEX(Source_Lookup[Latitude],MATCH(Table4[[#This Row],[Facility_Name]],Source_Lookup[Facility],0)),"")=0,"",_xlfn.IFNA(INDEX(Source_Lookup[Latitude],MATCH(Table4[[#This Row],[Facility_Name]],Source_Lookup[Facility],0)),""))</f>
        <v/>
      </c>
      <c r="L191" s="63" t="str">
        <f>IF(_xlfn.IFNA(INDEX(Source_Lookup[Longitude],MATCH(Table4[[#This Row],[Facility_Name]],Source_Lookup[Facility],0)),"")=0,"",_xlfn.IFNA(INDEX(Source_Lookup[Longitude],MATCH(Table4[[#This Row],[Facility_Name]],Source_Lookup[Facility],0)),""))</f>
        <v/>
      </c>
      <c r="M191" s="5"/>
      <c r="N191" s="5"/>
      <c r="O191" s="25"/>
      <c r="P191" s="5"/>
      <c r="Q191" s="65"/>
      <c r="R191" s="8"/>
      <c r="S191" s="64"/>
      <c r="T191" s="6"/>
      <c r="U191" s="47"/>
      <c r="V191" s="8"/>
      <c r="W191" s="47"/>
      <c r="X191" s="47"/>
      <c r="Y191" s="47"/>
      <c r="Z191" s="47"/>
      <c r="AA191" s="46"/>
      <c r="AB191" s="64"/>
      <c r="AC191" s="48"/>
      <c r="AD191" s="46"/>
      <c r="AE191" s="5"/>
      <c r="AF191" s="47"/>
      <c r="AG191" s="50"/>
      <c r="AH191" s="52" t="str">
        <f t="shared" si="8"/>
        <v/>
      </c>
      <c r="AI191" s="39">
        <f>IF(A191="",0,IF(OR(COUNTBLANK(C191)+COUNTBLANK(I191:J191)+COUNTBLANK(M191:R191)+COUNTBLANK(T191)+COUNTBLANK(V191)+COUNTBLANK(Table4[[#This Row],[Deliveries_from_new_facilities]])),"1","0"))</f>
        <v>0</v>
      </c>
      <c r="AJ191" s="37">
        <f t="shared" si="7"/>
        <v>0</v>
      </c>
      <c r="AK191" s="38">
        <f>IF(A191="",0,IF(V191="no",0,IF(OR(COUNTBLANK(Table4[[#This Row],[Net_Nameplate_Capacity_MW]:[Additional_Capacity]])+COUNTBLANK(Table4[[#This Row],[Deliveries_from_existing_factilities]])),"1","0")))</f>
        <v>0</v>
      </c>
      <c r="AL191" s="37">
        <f>IF(OR(A191="",Table4[[#This Row],[GPE_Determination]]="No"),0,IF(AA191="NO",0,IF(OR(COUNTBLANK(Table4[[#This Row],[Implementation_Date]:[Description_of_Activities]])),"1","0")))</f>
        <v>0</v>
      </c>
    </row>
    <row r="192" spans="1:38" s="7" customFormat="1" ht="15.6" x14ac:dyDescent="0.3">
      <c r="A192" s="40"/>
      <c r="B192" s="44"/>
      <c r="C192" s="6"/>
      <c r="D192" s="49" t="str">
        <f>IF(Table4[[#This Row],[Facility_Name]]=0,"",IF(_xlfn.IFNA(INDEX(Source_Lookup[SourceID],MATCH(Table4[[#This Row],[Facility_Name]],Source_Lookup[Facility],0)),"")=0,"",_xlfn.IFNA(INDEX(Source_Lookup[SourceID],MATCH(Table4[[#This Row],[Facility_Name]],Source_Lookup[Facility],0)),"Newly Specified")))</f>
        <v/>
      </c>
      <c r="E192" s="63" t="str">
        <f>IF(_xlfn.IFNA(INDEX(Source_Lookup[EPA_Acid_Rain_Program],MATCH(Table4[[#This Row],[Facility_Name]],Source_Lookup[Facility],0)),"")=0,"",_xlfn.IFNA(INDEX(Source_Lookup[EPA_Acid_Rain_Program],MATCH(Table4[[#This Row],[Facility_Name]],Source_Lookup[Facility],0)),""))</f>
        <v/>
      </c>
      <c r="F192" s="44" t="str">
        <f>IF(_xlfn.IFNA(INDEX(Source_Lookup[EPA_40CFR_Part98],MATCH(Table4[[#This Row],[Facility_Name]],Source_Lookup[Facility],0)),"")=0,"",_xlfn.IFNA(INDEX(Source_Lookup[EPA_40CFR_Part98],MATCH(Table4[[#This Row],[Facility_Name]],Source_Lookup[Facility],0)),""))</f>
        <v/>
      </c>
      <c r="G192" s="44" t="str">
        <f>IF(_xlfn.IFNA(INDEX(Source_Lookup[EIA_ID],MATCH(Table4[[#This Row],[Facility_Name]],Source_Lookup[Facility],0)),"")=0,"",_xlfn.IFNA(INDEX(Source_Lookup[EIA_ID],MATCH(Table4[[#This Row],[Facility_Name]],Source_Lookup[Facility],0)),""))</f>
        <v/>
      </c>
      <c r="H192" s="44"/>
      <c r="I192" s="5" t="str">
        <f>IF(_xlfn.IFNA(INDEX(Source_Lookup[Address],MATCH(Table4[[#This Row],[Facility_Name]],Source_Lookup[Facility],0)),"")=0,"",_xlfn.IFNA(INDEX(Source_Lookup[Address],MATCH(Table4[[#This Row],[Facility_Name]],Source_Lookup[Facility],0)),""))</f>
        <v/>
      </c>
      <c r="J192" s="5" t="str">
        <f>IF(_xlfn.IFNA(INDEX(Source_Lookup[Jurisdiction],MATCH(Table4[[#This Row],[Facility_Name]],Source_Lookup[Facility],0)),"")=0,"",_xlfn.IFNA(INDEX(Source_Lookup[Jurisdiction],MATCH(Table4[[#This Row],[Facility_Name]],Source_Lookup[Facility],0)),""))</f>
        <v/>
      </c>
      <c r="K192" s="63" t="str">
        <f>IF(_xlfn.IFNA(INDEX(Source_Lookup[Latitude],MATCH(Table4[[#This Row],[Facility_Name]],Source_Lookup[Facility],0)),"")=0,"",_xlfn.IFNA(INDEX(Source_Lookup[Latitude],MATCH(Table4[[#This Row],[Facility_Name]],Source_Lookup[Facility],0)),""))</f>
        <v/>
      </c>
      <c r="L192" s="63" t="str">
        <f>IF(_xlfn.IFNA(INDEX(Source_Lookup[Longitude],MATCH(Table4[[#This Row],[Facility_Name]],Source_Lookup[Facility],0)),"")=0,"",_xlfn.IFNA(INDEX(Source_Lookup[Longitude],MATCH(Table4[[#This Row],[Facility_Name]],Source_Lookup[Facility],0)),""))</f>
        <v/>
      </c>
      <c r="M192" s="5"/>
      <c r="N192" s="5"/>
      <c r="O192" s="25"/>
      <c r="P192" s="5"/>
      <c r="Q192" s="65"/>
      <c r="R192" s="8"/>
      <c r="S192" s="64"/>
      <c r="T192" s="6"/>
      <c r="U192" s="47"/>
      <c r="V192" s="8"/>
      <c r="W192" s="47"/>
      <c r="X192" s="47"/>
      <c r="Y192" s="47"/>
      <c r="Z192" s="47"/>
      <c r="AA192" s="46"/>
      <c r="AB192" s="64"/>
      <c r="AC192" s="48"/>
      <c r="AD192" s="46"/>
      <c r="AE192" s="5"/>
      <c r="AF192" s="47"/>
      <c r="AG192" s="50"/>
      <c r="AH192" s="52" t="str">
        <f t="shared" si="8"/>
        <v/>
      </c>
      <c r="AI192" s="39">
        <f>IF(A192="",0,IF(OR(COUNTBLANK(C192)+COUNTBLANK(I192:J192)+COUNTBLANK(M192:R192)+COUNTBLANK(T192)+COUNTBLANK(V192)+COUNTBLANK(Table4[[#This Row],[Deliveries_from_new_facilities]])),"1","0"))</f>
        <v>0</v>
      </c>
      <c r="AJ192" s="37">
        <f t="shared" si="7"/>
        <v>0</v>
      </c>
      <c r="AK192" s="38">
        <f>IF(A192="",0,IF(V192="no",0,IF(OR(COUNTBLANK(Table4[[#This Row],[Net_Nameplate_Capacity_MW]:[Additional_Capacity]])+COUNTBLANK(Table4[[#This Row],[Deliveries_from_existing_factilities]])),"1","0")))</f>
        <v>0</v>
      </c>
      <c r="AL192" s="37">
        <f>IF(OR(A192="",Table4[[#This Row],[GPE_Determination]]="No"),0,IF(AA192="NO",0,IF(OR(COUNTBLANK(Table4[[#This Row],[Implementation_Date]:[Description_of_Activities]])),"1","0")))</f>
        <v>0</v>
      </c>
    </row>
    <row r="193" spans="1:38" s="7" customFormat="1" ht="15.6" x14ac:dyDescent="0.3">
      <c r="A193" s="40"/>
      <c r="B193" s="44"/>
      <c r="C193" s="6"/>
      <c r="D193" s="49" t="str">
        <f>IF(Table4[[#This Row],[Facility_Name]]=0,"",IF(_xlfn.IFNA(INDEX(Source_Lookup[SourceID],MATCH(Table4[[#This Row],[Facility_Name]],Source_Lookup[Facility],0)),"")=0,"",_xlfn.IFNA(INDEX(Source_Lookup[SourceID],MATCH(Table4[[#This Row],[Facility_Name]],Source_Lookup[Facility],0)),"Newly Specified")))</f>
        <v/>
      </c>
      <c r="E193" s="63" t="str">
        <f>IF(_xlfn.IFNA(INDEX(Source_Lookup[EPA_Acid_Rain_Program],MATCH(Table4[[#This Row],[Facility_Name]],Source_Lookup[Facility],0)),"")=0,"",_xlfn.IFNA(INDEX(Source_Lookup[EPA_Acid_Rain_Program],MATCH(Table4[[#This Row],[Facility_Name]],Source_Lookup[Facility],0)),""))</f>
        <v/>
      </c>
      <c r="F193" s="44" t="str">
        <f>IF(_xlfn.IFNA(INDEX(Source_Lookup[EPA_40CFR_Part98],MATCH(Table4[[#This Row],[Facility_Name]],Source_Lookup[Facility],0)),"")=0,"",_xlfn.IFNA(INDEX(Source_Lookup[EPA_40CFR_Part98],MATCH(Table4[[#This Row],[Facility_Name]],Source_Lookup[Facility],0)),""))</f>
        <v/>
      </c>
      <c r="G193" s="44" t="str">
        <f>IF(_xlfn.IFNA(INDEX(Source_Lookup[EIA_ID],MATCH(Table4[[#This Row],[Facility_Name]],Source_Lookup[Facility],0)),"")=0,"",_xlfn.IFNA(INDEX(Source_Lookup[EIA_ID],MATCH(Table4[[#This Row],[Facility_Name]],Source_Lookup[Facility],0)),""))</f>
        <v/>
      </c>
      <c r="H193" s="44"/>
      <c r="I193" s="5" t="str">
        <f>IF(_xlfn.IFNA(INDEX(Source_Lookup[Address],MATCH(Table4[[#This Row],[Facility_Name]],Source_Lookup[Facility],0)),"")=0,"",_xlfn.IFNA(INDEX(Source_Lookup[Address],MATCH(Table4[[#This Row],[Facility_Name]],Source_Lookup[Facility],0)),""))</f>
        <v/>
      </c>
      <c r="J193" s="5" t="str">
        <f>IF(_xlfn.IFNA(INDEX(Source_Lookup[Jurisdiction],MATCH(Table4[[#This Row],[Facility_Name]],Source_Lookup[Facility],0)),"")=0,"",_xlfn.IFNA(INDEX(Source_Lookup[Jurisdiction],MATCH(Table4[[#This Row],[Facility_Name]],Source_Lookup[Facility],0)),""))</f>
        <v/>
      </c>
      <c r="K193" s="63" t="str">
        <f>IF(_xlfn.IFNA(INDEX(Source_Lookup[Latitude],MATCH(Table4[[#This Row],[Facility_Name]],Source_Lookup[Facility],0)),"")=0,"",_xlfn.IFNA(INDEX(Source_Lookup[Latitude],MATCH(Table4[[#This Row],[Facility_Name]],Source_Lookup[Facility],0)),""))</f>
        <v/>
      </c>
      <c r="L193" s="63" t="str">
        <f>IF(_xlfn.IFNA(INDEX(Source_Lookup[Longitude],MATCH(Table4[[#This Row],[Facility_Name]],Source_Lookup[Facility],0)),"")=0,"",_xlfn.IFNA(INDEX(Source_Lookup[Longitude],MATCH(Table4[[#This Row],[Facility_Name]],Source_Lookup[Facility],0)),""))</f>
        <v/>
      </c>
      <c r="M193" s="5"/>
      <c r="N193" s="5"/>
      <c r="O193" s="25"/>
      <c r="P193" s="5"/>
      <c r="Q193" s="65"/>
      <c r="R193" s="8"/>
      <c r="S193" s="64"/>
      <c r="T193" s="6"/>
      <c r="U193" s="47"/>
      <c r="V193" s="8"/>
      <c r="W193" s="47"/>
      <c r="X193" s="47"/>
      <c r="Y193" s="47"/>
      <c r="Z193" s="47"/>
      <c r="AA193" s="46"/>
      <c r="AB193" s="64"/>
      <c r="AC193" s="48"/>
      <c r="AD193" s="46"/>
      <c r="AE193" s="5"/>
      <c r="AF193" s="47"/>
      <c r="AG193" s="50"/>
      <c r="AH193" s="52" t="str">
        <f t="shared" si="8"/>
        <v/>
      </c>
      <c r="AI193" s="39">
        <f>IF(A193="",0,IF(OR(COUNTBLANK(C193)+COUNTBLANK(I193:J193)+COUNTBLANK(M193:R193)+COUNTBLANK(T193)+COUNTBLANK(V193)+COUNTBLANK(Table4[[#This Row],[Deliveries_from_new_facilities]])),"1","0"))</f>
        <v>0</v>
      </c>
      <c r="AJ193" s="37">
        <f t="shared" si="7"/>
        <v>0</v>
      </c>
      <c r="AK193" s="38">
        <f>IF(A193="",0,IF(V193="no",0,IF(OR(COUNTBLANK(Table4[[#This Row],[Net_Nameplate_Capacity_MW]:[Additional_Capacity]])+COUNTBLANK(Table4[[#This Row],[Deliveries_from_existing_factilities]])),"1","0")))</f>
        <v>0</v>
      </c>
      <c r="AL193" s="37">
        <f>IF(OR(A193="",Table4[[#This Row],[GPE_Determination]]="No"),0,IF(AA193="NO",0,IF(OR(COUNTBLANK(Table4[[#This Row],[Implementation_Date]:[Description_of_Activities]])),"1","0")))</f>
        <v>0</v>
      </c>
    </row>
    <row r="194" spans="1:38" s="7" customFormat="1" ht="15.6" x14ac:dyDescent="0.3">
      <c r="A194" s="40"/>
      <c r="B194" s="44"/>
      <c r="C194" s="6"/>
      <c r="D194" s="49" t="str">
        <f>IF(Table4[[#This Row],[Facility_Name]]=0,"",IF(_xlfn.IFNA(INDEX(Source_Lookup[SourceID],MATCH(Table4[[#This Row],[Facility_Name]],Source_Lookup[Facility],0)),"")=0,"",_xlfn.IFNA(INDEX(Source_Lookup[SourceID],MATCH(Table4[[#This Row],[Facility_Name]],Source_Lookup[Facility],0)),"Newly Specified")))</f>
        <v/>
      </c>
      <c r="E194" s="63" t="str">
        <f>IF(_xlfn.IFNA(INDEX(Source_Lookup[EPA_Acid_Rain_Program],MATCH(Table4[[#This Row],[Facility_Name]],Source_Lookup[Facility],0)),"")=0,"",_xlfn.IFNA(INDEX(Source_Lookup[EPA_Acid_Rain_Program],MATCH(Table4[[#This Row],[Facility_Name]],Source_Lookup[Facility],0)),""))</f>
        <v/>
      </c>
      <c r="F194" s="44" t="str">
        <f>IF(_xlfn.IFNA(INDEX(Source_Lookup[EPA_40CFR_Part98],MATCH(Table4[[#This Row],[Facility_Name]],Source_Lookup[Facility],0)),"")=0,"",_xlfn.IFNA(INDEX(Source_Lookup[EPA_40CFR_Part98],MATCH(Table4[[#This Row],[Facility_Name]],Source_Lookup[Facility],0)),""))</f>
        <v/>
      </c>
      <c r="G194" s="44" t="str">
        <f>IF(_xlfn.IFNA(INDEX(Source_Lookup[EIA_ID],MATCH(Table4[[#This Row],[Facility_Name]],Source_Lookup[Facility],0)),"")=0,"",_xlfn.IFNA(INDEX(Source_Lookup[EIA_ID],MATCH(Table4[[#This Row],[Facility_Name]],Source_Lookup[Facility],0)),""))</f>
        <v/>
      </c>
      <c r="H194" s="44"/>
      <c r="I194" s="5" t="str">
        <f>IF(_xlfn.IFNA(INDEX(Source_Lookup[Address],MATCH(Table4[[#This Row],[Facility_Name]],Source_Lookup[Facility],0)),"")=0,"",_xlfn.IFNA(INDEX(Source_Lookup[Address],MATCH(Table4[[#This Row],[Facility_Name]],Source_Lookup[Facility],0)),""))</f>
        <v/>
      </c>
      <c r="J194" s="5" t="str">
        <f>IF(_xlfn.IFNA(INDEX(Source_Lookup[Jurisdiction],MATCH(Table4[[#This Row],[Facility_Name]],Source_Lookup[Facility],0)),"")=0,"",_xlfn.IFNA(INDEX(Source_Lookup[Jurisdiction],MATCH(Table4[[#This Row],[Facility_Name]],Source_Lookup[Facility],0)),""))</f>
        <v/>
      </c>
      <c r="K194" s="63" t="str">
        <f>IF(_xlfn.IFNA(INDEX(Source_Lookup[Latitude],MATCH(Table4[[#This Row],[Facility_Name]],Source_Lookup[Facility],0)),"")=0,"",_xlfn.IFNA(INDEX(Source_Lookup[Latitude],MATCH(Table4[[#This Row],[Facility_Name]],Source_Lookup[Facility],0)),""))</f>
        <v/>
      </c>
      <c r="L194" s="63" t="str">
        <f>IF(_xlfn.IFNA(INDEX(Source_Lookup[Longitude],MATCH(Table4[[#This Row],[Facility_Name]],Source_Lookup[Facility],0)),"")=0,"",_xlfn.IFNA(INDEX(Source_Lookup[Longitude],MATCH(Table4[[#This Row],[Facility_Name]],Source_Lookup[Facility],0)),""))</f>
        <v/>
      </c>
      <c r="M194" s="5"/>
      <c r="N194" s="5"/>
      <c r="O194" s="25"/>
      <c r="P194" s="5"/>
      <c r="Q194" s="65"/>
      <c r="R194" s="8"/>
      <c r="S194" s="64"/>
      <c r="T194" s="6"/>
      <c r="U194" s="47"/>
      <c r="V194" s="8"/>
      <c r="W194" s="47"/>
      <c r="X194" s="47"/>
      <c r="Y194" s="47"/>
      <c r="Z194" s="47"/>
      <c r="AA194" s="46"/>
      <c r="AB194" s="64"/>
      <c r="AC194" s="48"/>
      <c r="AD194" s="46"/>
      <c r="AE194" s="5"/>
      <c r="AF194" s="47"/>
      <c r="AG194" s="50"/>
      <c r="AH194" s="52" t="str">
        <f t="shared" si="8"/>
        <v/>
      </c>
      <c r="AI194" s="39">
        <f>IF(A194="",0,IF(OR(COUNTBLANK(C194)+COUNTBLANK(I194:J194)+COUNTBLANK(M194:R194)+COUNTBLANK(T194)+COUNTBLANK(V194)+COUNTBLANK(Table4[[#This Row],[Deliveries_from_new_facilities]])),"1","0"))</f>
        <v>0</v>
      </c>
      <c r="AJ194" s="37">
        <f t="shared" si="7"/>
        <v>0</v>
      </c>
      <c r="AK194" s="38">
        <f>IF(A194="",0,IF(V194="no",0,IF(OR(COUNTBLANK(Table4[[#This Row],[Net_Nameplate_Capacity_MW]:[Additional_Capacity]])+COUNTBLANK(Table4[[#This Row],[Deliveries_from_existing_factilities]])),"1","0")))</f>
        <v>0</v>
      </c>
      <c r="AL194" s="37">
        <f>IF(OR(A194="",Table4[[#This Row],[GPE_Determination]]="No"),0,IF(AA194="NO",0,IF(OR(COUNTBLANK(Table4[[#This Row],[Implementation_Date]:[Description_of_Activities]])),"1","0")))</f>
        <v>0</v>
      </c>
    </row>
    <row r="195" spans="1:38" s="7" customFormat="1" ht="15.6" x14ac:dyDescent="0.3">
      <c r="A195" s="40"/>
      <c r="B195" s="44"/>
      <c r="C195" s="6"/>
      <c r="D195" s="49" t="str">
        <f>IF(Table4[[#This Row],[Facility_Name]]=0,"",IF(_xlfn.IFNA(INDEX(Source_Lookup[SourceID],MATCH(Table4[[#This Row],[Facility_Name]],Source_Lookup[Facility],0)),"")=0,"",_xlfn.IFNA(INDEX(Source_Lookup[SourceID],MATCH(Table4[[#This Row],[Facility_Name]],Source_Lookup[Facility],0)),"Newly Specified")))</f>
        <v/>
      </c>
      <c r="E195" s="63" t="str">
        <f>IF(_xlfn.IFNA(INDEX(Source_Lookup[EPA_Acid_Rain_Program],MATCH(Table4[[#This Row],[Facility_Name]],Source_Lookup[Facility],0)),"")=0,"",_xlfn.IFNA(INDEX(Source_Lookup[EPA_Acid_Rain_Program],MATCH(Table4[[#This Row],[Facility_Name]],Source_Lookup[Facility],0)),""))</f>
        <v/>
      </c>
      <c r="F195" s="44" t="str">
        <f>IF(_xlfn.IFNA(INDEX(Source_Lookup[EPA_40CFR_Part98],MATCH(Table4[[#This Row],[Facility_Name]],Source_Lookup[Facility],0)),"")=0,"",_xlfn.IFNA(INDEX(Source_Lookup[EPA_40CFR_Part98],MATCH(Table4[[#This Row],[Facility_Name]],Source_Lookup[Facility],0)),""))</f>
        <v/>
      </c>
      <c r="G195" s="44" t="str">
        <f>IF(_xlfn.IFNA(INDEX(Source_Lookup[EIA_ID],MATCH(Table4[[#This Row],[Facility_Name]],Source_Lookup[Facility],0)),"")=0,"",_xlfn.IFNA(INDEX(Source_Lookup[EIA_ID],MATCH(Table4[[#This Row],[Facility_Name]],Source_Lookup[Facility],0)),""))</f>
        <v/>
      </c>
      <c r="H195" s="44"/>
      <c r="I195" s="5" t="str">
        <f>IF(_xlfn.IFNA(INDEX(Source_Lookup[Address],MATCH(Table4[[#This Row],[Facility_Name]],Source_Lookup[Facility],0)),"")=0,"",_xlfn.IFNA(INDEX(Source_Lookup[Address],MATCH(Table4[[#This Row],[Facility_Name]],Source_Lookup[Facility],0)),""))</f>
        <v/>
      </c>
      <c r="J195" s="5" t="str">
        <f>IF(_xlfn.IFNA(INDEX(Source_Lookup[Jurisdiction],MATCH(Table4[[#This Row],[Facility_Name]],Source_Lookup[Facility],0)),"")=0,"",_xlfn.IFNA(INDEX(Source_Lookup[Jurisdiction],MATCH(Table4[[#This Row],[Facility_Name]],Source_Lookup[Facility],0)),""))</f>
        <v/>
      </c>
      <c r="K195" s="63" t="str">
        <f>IF(_xlfn.IFNA(INDEX(Source_Lookup[Latitude],MATCH(Table4[[#This Row],[Facility_Name]],Source_Lookup[Facility],0)),"")=0,"",_xlfn.IFNA(INDEX(Source_Lookup[Latitude],MATCH(Table4[[#This Row],[Facility_Name]],Source_Lookup[Facility],0)),""))</f>
        <v/>
      </c>
      <c r="L195" s="63" t="str">
        <f>IF(_xlfn.IFNA(INDEX(Source_Lookup[Longitude],MATCH(Table4[[#This Row],[Facility_Name]],Source_Lookup[Facility],0)),"")=0,"",_xlfn.IFNA(INDEX(Source_Lookup[Longitude],MATCH(Table4[[#This Row],[Facility_Name]],Source_Lookup[Facility],0)),""))</f>
        <v/>
      </c>
      <c r="M195" s="5"/>
      <c r="N195" s="5"/>
      <c r="O195" s="25"/>
      <c r="P195" s="5"/>
      <c r="Q195" s="65"/>
      <c r="R195" s="8"/>
      <c r="S195" s="64"/>
      <c r="T195" s="6"/>
      <c r="U195" s="47"/>
      <c r="V195" s="8"/>
      <c r="W195" s="47"/>
      <c r="X195" s="47"/>
      <c r="Y195" s="47"/>
      <c r="Z195" s="47"/>
      <c r="AA195" s="46"/>
      <c r="AB195" s="64"/>
      <c r="AC195" s="48"/>
      <c r="AD195" s="46"/>
      <c r="AE195" s="5"/>
      <c r="AF195" s="47"/>
      <c r="AG195" s="50"/>
      <c r="AH195" s="52" t="str">
        <f t="shared" si="8"/>
        <v/>
      </c>
      <c r="AI195" s="39">
        <f>IF(A195="",0,IF(OR(COUNTBLANK(C195)+COUNTBLANK(I195:J195)+COUNTBLANK(M195:R195)+COUNTBLANK(T195)+COUNTBLANK(V195)+COUNTBLANK(Table4[[#This Row],[Deliveries_from_new_facilities]])),"1","0"))</f>
        <v>0</v>
      </c>
      <c r="AJ195" s="37">
        <f t="shared" si="7"/>
        <v>0</v>
      </c>
      <c r="AK195" s="38">
        <f>IF(A195="",0,IF(V195="no",0,IF(OR(COUNTBLANK(Table4[[#This Row],[Net_Nameplate_Capacity_MW]:[Additional_Capacity]])+COUNTBLANK(Table4[[#This Row],[Deliveries_from_existing_factilities]])),"1","0")))</f>
        <v>0</v>
      </c>
      <c r="AL195" s="37">
        <f>IF(OR(A195="",Table4[[#This Row],[GPE_Determination]]="No"),0,IF(AA195="NO",0,IF(OR(COUNTBLANK(Table4[[#This Row],[Implementation_Date]:[Description_of_Activities]])),"1","0")))</f>
        <v>0</v>
      </c>
    </row>
    <row r="196" spans="1:38" s="7" customFormat="1" ht="15.6" x14ac:dyDescent="0.3">
      <c r="A196" s="40"/>
      <c r="B196" s="44"/>
      <c r="C196" s="6"/>
      <c r="D196" s="49" t="str">
        <f>IF(Table4[[#This Row],[Facility_Name]]=0,"",IF(_xlfn.IFNA(INDEX(Source_Lookup[SourceID],MATCH(Table4[[#This Row],[Facility_Name]],Source_Lookup[Facility],0)),"")=0,"",_xlfn.IFNA(INDEX(Source_Lookup[SourceID],MATCH(Table4[[#This Row],[Facility_Name]],Source_Lookup[Facility],0)),"Newly Specified")))</f>
        <v/>
      </c>
      <c r="E196" s="63" t="str">
        <f>IF(_xlfn.IFNA(INDEX(Source_Lookup[EPA_Acid_Rain_Program],MATCH(Table4[[#This Row],[Facility_Name]],Source_Lookup[Facility],0)),"")=0,"",_xlfn.IFNA(INDEX(Source_Lookup[EPA_Acid_Rain_Program],MATCH(Table4[[#This Row],[Facility_Name]],Source_Lookup[Facility],0)),""))</f>
        <v/>
      </c>
      <c r="F196" s="44" t="str">
        <f>IF(_xlfn.IFNA(INDEX(Source_Lookup[EPA_40CFR_Part98],MATCH(Table4[[#This Row],[Facility_Name]],Source_Lookup[Facility],0)),"")=0,"",_xlfn.IFNA(INDEX(Source_Lookup[EPA_40CFR_Part98],MATCH(Table4[[#This Row],[Facility_Name]],Source_Lookup[Facility],0)),""))</f>
        <v/>
      </c>
      <c r="G196" s="44" t="str">
        <f>IF(_xlfn.IFNA(INDEX(Source_Lookup[EIA_ID],MATCH(Table4[[#This Row],[Facility_Name]],Source_Lookup[Facility],0)),"")=0,"",_xlfn.IFNA(INDEX(Source_Lookup[EIA_ID],MATCH(Table4[[#This Row],[Facility_Name]],Source_Lookup[Facility],0)),""))</f>
        <v/>
      </c>
      <c r="H196" s="44"/>
      <c r="I196" s="5" t="str">
        <f>IF(_xlfn.IFNA(INDEX(Source_Lookup[Address],MATCH(Table4[[#This Row],[Facility_Name]],Source_Lookup[Facility],0)),"")=0,"",_xlfn.IFNA(INDEX(Source_Lookup[Address],MATCH(Table4[[#This Row],[Facility_Name]],Source_Lookup[Facility],0)),""))</f>
        <v/>
      </c>
      <c r="J196" s="5" t="str">
        <f>IF(_xlfn.IFNA(INDEX(Source_Lookup[Jurisdiction],MATCH(Table4[[#This Row],[Facility_Name]],Source_Lookup[Facility],0)),"")=0,"",_xlfn.IFNA(INDEX(Source_Lookup[Jurisdiction],MATCH(Table4[[#This Row],[Facility_Name]],Source_Lookup[Facility],0)),""))</f>
        <v/>
      </c>
      <c r="K196" s="63" t="str">
        <f>IF(_xlfn.IFNA(INDEX(Source_Lookup[Latitude],MATCH(Table4[[#This Row],[Facility_Name]],Source_Lookup[Facility],0)),"")=0,"",_xlfn.IFNA(INDEX(Source_Lookup[Latitude],MATCH(Table4[[#This Row],[Facility_Name]],Source_Lookup[Facility],0)),""))</f>
        <v/>
      </c>
      <c r="L196" s="63" t="str">
        <f>IF(_xlfn.IFNA(INDEX(Source_Lookup[Longitude],MATCH(Table4[[#This Row],[Facility_Name]],Source_Lookup[Facility],0)),"")=0,"",_xlfn.IFNA(INDEX(Source_Lookup[Longitude],MATCH(Table4[[#This Row],[Facility_Name]],Source_Lookup[Facility],0)),""))</f>
        <v/>
      </c>
      <c r="M196" s="5"/>
      <c r="N196" s="5"/>
      <c r="O196" s="25"/>
      <c r="P196" s="5"/>
      <c r="Q196" s="65"/>
      <c r="R196" s="8"/>
      <c r="S196" s="64"/>
      <c r="T196" s="6"/>
      <c r="U196" s="47"/>
      <c r="V196" s="8"/>
      <c r="W196" s="47"/>
      <c r="X196" s="47"/>
      <c r="Y196" s="47"/>
      <c r="Z196" s="47"/>
      <c r="AA196" s="46"/>
      <c r="AB196" s="64"/>
      <c r="AC196" s="48"/>
      <c r="AD196" s="46"/>
      <c r="AE196" s="5"/>
      <c r="AF196" s="47"/>
      <c r="AG196" s="50"/>
      <c r="AH196" s="52" t="str">
        <f t="shared" ref="AH196:AH200" si="9">IF(AI196+AJ196+AK196+AL196&gt;0,"Verify Entry message: Complete all required (light green) cells in this row.","")</f>
        <v/>
      </c>
      <c r="AI196" s="39">
        <f>IF(A196="",0,IF(OR(COUNTBLANK(C196)+COUNTBLANK(I196:J196)+COUNTBLANK(M196:R196)+COUNTBLANK(T196)+COUNTBLANK(V196)+COUNTBLANK(Table4[[#This Row],[Deliveries_from_new_facilities]])),"1","0"))</f>
        <v>0</v>
      </c>
      <c r="AJ196" s="37">
        <f t="shared" si="7"/>
        <v>0</v>
      </c>
      <c r="AK196" s="38">
        <f>IF(A196="",0,IF(V196="no",0,IF(OR(COUNTBLANK(Table4[[#This Row],[Net_Nameplate_Capacity_MW]:[Additional_Capacity]])+COUNTBLANK(Table4[[#This Row],[Deliveries_from_existing_factilities]])),"1","0")))</f>
        <v>0</v>
      </c>
      <c r="AL196" s="37">
        <f>IF(OR(A196="",Table4[[#This Row],[GPE_Determination]]="No"),0,IF(AA196="NO",0,IF(OR(COUNTBLANK(Table4[[#This Row],[Implementation_Date]:[Description_of_Activities]])),"1","0")))</f>
        <v>0</v>
      </c>
    </row>
    <row r="197" spans="1:38" s="7" customFormat="1" ht="15.6" x14ac:dyDescent="0.3">
      <c r="A197" s="40"/>
      <c r="B197" s="44"/>
      <c r="C197" s="6"/>
      <c r="D197" s="49" t="str">
        <f>IF(Table4[[#This Row],[Facility_Name]]=0,"",IF(_xlfn.IFNA(INDEX(Source_Lookup[SourceID],MATCH(Table4[[#This Row],[Facility_Name]],Source_Lookup[Facility],0)),"")=0,"",_xlfn.IFNA(INDEX(Source_Lookup[SourceID],MATCH(Table4[[#This Row],[Facility_Name]],Source_Lookup[Facility],0)),"Newly Specified")))</f>
        <v/>
      </c>
      <c r="E197" s="63" t="str">
        <f>IF(_xlfn.IFNA(INDEX(Source_Lookup[EPA_Acid_Rain_Program],MATCH(Table4[[#This Row],[Facility_Name]],Source_Lookup[Facility],0)),"")=0,"",_xlfn.IFNA(INDEX(Source_Lookup[EPA_Acid_Rain_Program],MATCH(Table4[[#This Row],[Facility_Name]],Source_Lookup[Facility],0)),""))</f>
        <v/>
      </c>
      <c r="F197" s="44" t="str">
        <f>IF(_xlfn.IFNA(INDEX(Source_Lookup[EPA_40CFR_Part98],MATCH(Table4[[#This Row],[Facility_Name]],Source_Lookup[Facility],0)),"")=0,"",_xlfn.IFNA(INDEX(Source_Lookup[EPA_40CFR_Part98],MATCH(Table4[[#This Row],[Facility_Name]],Source_Lookup[Facility],0)),""))</f>
        <v/>
      </c>
      <c r="G197" s="44" t="str">
        <f>IF(_xlfn.IFNA(INDEX(Source_Lookup[EIA_ID],MATCH(Table4[[#This Row],[Facility_Name]],Source_Lookup[Facility],0)),"")=0,"",_xlfn.IFNA(INDEX(Source_Lookup[EIA_ID],MATCH(Table4[[#This Row],[Facility_Name]],Source_Lookup[Facility],0)),""))</f>
        <v/>
      </c>
      <c r="H197" s="44"/>
      <c r="I197" s="5" t="str">
        <f>IF(_xlfn.IFNA(INDEX(Source_Lookup[Address],MATCH(Table4[[#This Row],[Facility_Name]],Source_Lookup[Facility],0)),"")=0,"",_xlfn.IFNA(INDEX(Source_Lookup[Address],MATCH(Table4[[#This Row],[Facility_Name]],Source_Lookup[Facility],0)),""))</f>
        <v/>
      </c>
      <c r="J197" s="5" t="str">
        <f>IF(_xlfn.IFNA(INDEX(Source_Lookup[Jurisdiction],MATCH(Table4[[#This Row],[Facility_Name]],Source_Lookup[Facility],0)),"")=0,"",_xlfn.IFNA(INDEX(Source_Lookup[Jurisdiction],MATCH(Table4[[#This Row],[Facility_Name]],Source_Lookup[Facility],0)),""))</f>
        <v/>
      </c>
      <c r="K197" s="63" t="str">
        <f>IF(_xlfn.IFNA(INDEX(Source_Lookup[Latitude],MATCH(Table4[[#This Row],[Facility_Name]],Source_Lookup[Facility],0)),"")=0,"",_xlfn.IFNA(INDEX(Source_Lookup[Latitude],MATCH(Table4[[#This Row],[Facility_Name]],Source_Lookup[Facility],0)),""))</f>
        <v/>
      </c>
      <c r="L197" s="63" t="str">
        <f>IF(_xlfn.IFNA(INDEX(Source_Lookup[Longitude],MATCH(Table4[[#This Row],[Facility_Name]],Source_Lookup[Facility],0)),"")=0,"",_xlfn.IFNA(INDEX(Source_Lookup[Longitude],MATCH(Table4[[#This Row],[Facility_Name]],Source_Lookup[Facility],0)),""))</f>
        <v/>
      </c>
      <c r="M197" s="5"/>
      <c r="N197" s="5"/>
      <c r="O197" s="25"/>
      <c r="P197" s="5"/>
      <c r="Q197" s="65"/>
      <c r="R197" s="8"/>
      <c r="S197" s="64"/>
      <c r="T197" s="6"/>
      <c r="U197" s="47"/>
      <c r="V197" s="8"/>
      <c r="W197" s="47"/>
      <c r="X197" s="47"/>
      <c r="Y197" s="47"/>
      <c r="Z197" s="47"/>
      <c r="AA197" s="46"/>
      <c r="AB197" s="64"/>
      <c r="AC197" s="48"/>
      <c r="AD197" s="46"/>
      <c r="AE197" s="5"/>
      <c r="AF197" s="47"/>
      <c r="AG197" s="50"/>
      <c r="AH197" s="52" t="str">
        <f t="shared" si="9"/>
        <v/>
      </c>
      <c r="AI197" s="39">
        <f>IF(A197="",0,IF(OR(COUNTBLANK(C197)+COUNTBLANK(I197:J197)+COUNTBLANK(M197:R197)+COUNTBLANK(T197)+COUNTBLANK(V197)+COUNTBLANK(Table4[[#This Row],[Deliveries_from_new_facilities]])),"1","0"))</f>
        <v>0</v>
      </c>
      <c r="AJ197" s="37">
        <f t="shared" ref="AJ197:AJ200" si="10">IF(A197="",0,IF(OR(R197="NO",R197="UNKNOWN"),0,IF(OR(COUNTBLANK(S197)),"1","0")))</f>
        <v>0</v>
      </c>
      <c r="AK197" s="38">
        <f>IF(A197="",0,IF(V197="no",0,IF(OR(COUNTBLANK(Table4[[#This Row],[Net_Nameplate_Capacity_MW]:[Additional_Capacity]])+COUNTBLANK(Table4[[#This Row],[Deliveries_from_existing_factilities]])),"1","0")))</f>
        <v>0</v>
      </c>
      <c r="AL197" s="37">
        <f>IF(OR(A197="",Table4[[#This Row],[GPE_Determination]]="No"),0,IF(AA197="NO",0,IF(OR(COUNTBLANK(Table4[[#This Row],[Implementation_Date]:[Description_of_Activities]])),"1","0")))</f>
        <v>0</v>
      </c>
    </row>
    <row r="198" spans="1:38" s="7" customFormat="1" ht="15.6" x14ac:dyDescent="0.3">
      <c r="A198" s="40"/>
      <c r="B198" s="44"/>
      <c r="C198" s="6"/>
      <c r="D198" s="49" t="str">
        <f>IF(Table4[[#This Row],[Facility_Name]]=0,"",IF(_xlfn.IFNA(INDEX(Source_Lookup[SourceID],MATCH(Table4[[#This Row],[Facility_Name]],Source_Lookup[Facility],0)),"")=0,"",_xlfn.IFNA(INDEX(Source_Lookup[SourceID],MATCH(Table4[[#This Row],[Facility_Name]],Source_Lookup[Facility],0)),"Newly Specified")))</f>
        <v/>
      </c>
      <c r="E198" s="63" t="str">
        <f>IF(_xlfn.IFNA(INDEX(Source_Lookup[EPA_Acid_Rain_Program],MATCH(Table4[[#This Row],[Facility_Name]],Source_Lookup[Facility],0)),"")=0,"",_xlfn.IFNA(INDEX(Source_Lookup[EPA_Acid_Rain_Program],MATCH(Table4[[#This Row],[Facility_Name]],Source_Lookup[Facility],0)),""))</f>
        <v/>
      </c>
      <c r="F198" s="44" t="str">
        <f>IF(_xlfn.IFNA(INDEX(Source_Lookup[EPA_40CFR_Part98],MATCH(Table4[[#This Row],[Facility_Name]],Source_Lookup[Facility],0)),"")=0,"",_xlfn.IFNA(INDEX(Source_Lookup[EPA_40CFR_Part98],MATCH(Table4[[#This Row],[Facility_Name]],Source_Lookup[Facility],0)),""))</f>
        <v/>
      </c>
      <c r="G198" s="44" t="str">
        <f>IF(_xlfn.IFNA(INDEX(Source_Lookup[EIA_ID],MATCH(Table4[[#This Row],[Facility_Name]],Source_Lookup[Facility],0)),"")=0,"",_xlfn.IFNA(INDEX(Source_Lookup[EIA_ID],MATCH(Table4[[#This Row],[Facility_Name]],Source_Lookup[Facility],0)),""))</f>
        <v/>
      </c>
      <c r="H198" s="44"/>
      <c r="I198" s="5" t="str">
        <f>IF(_xlfn.IFNA(INDEX(Source_Lookup[Address],MATCH(Table4[[#This Row],[Facility_Name]],Source_Lookup[Facility],0)),"")=0,"",_xlfn.IFNA(INDEX(Source_Lookup[Address],MATCH(Table4[[#This Row],[Facility_Name]],Source_Lookup[Facility],0)),""))</f>
        <v/>
      </c>
      <c r="J198" s="5" t="str">
        <f>IF(_xlfn.IFNA(INDEX(Source_Lookup[Jurisdiction],MATCH(Table4[[#This Row],[Facility_Name]],Source_Lookup[Facility],0)),"")=0,"",_xlfn.IFNA(INDEX(Source_Lookup[Jurisdiction],MATCH(Table4[[#This Row],[Facility_Name]],Source_Lookup[Facility],0)),""))</f>
        <v/>
      </c>
      <c r="K198" s="63" t="str">
        <f>IF(_xlfn.IFNA(INDEX(Source_Lookup[Latitude],MATCH(Table4[[#This Row],[Facility_Name]],Source_Lookup[Facility],0)),"")=0,"",_xlfn.IFNA(INDEX(Source_Lookup[Latitude],MATCH(Table4[[#This Row],[Facility_Name]],Source_Lookup[Facility],0)),""))</f>
        <v/>
      </c>
      <c r="L198" s="63" t="str">
        <f>IF(_xlfn.IFNA(INDEX(Source_Lookup[Longitude],MATCH(Table4[[#This Row],[Facility_Name]],Source_Lookup[Facility],0)),"")=0,"",_xlfn.IFNA(INDEX(Source_Lookup[Longitude],MATCH(Table4[[#This Row],[Facility_Name]],Source_Lookup[Facility],0)),""))</f>
        <v/>
      </c>
      <c r="M198" s="5"/>
      <c r="N198" s="5"/>
      <c r="O198" s="25"/>
      <c r="P198" s="5"/>
      <c r="Q198" s="65"/>
      <c r="R198" s="8"/>
      <c r="S198" s="64"/>
      <c r="T198" s="6"/>
      <c r="U198" s="47"/>
      <c r="V198" s="8"/>
      <c r="W198" s="47"/>
      <c r="X198" s="47"/>
      <c r="Y198" s="47"/>
      <c r="Z198" s="47"/>
      <c r="AA198" s="46"/>
      <c r="AB198" s="64"/>
      <c r="AC198" s="48"/>
      <c r="AD198" s="46"/>
      <c r="AE198" s="5"/>
      <c r="AF198" s="47"/>
      <c r="AG198" s="50"/>
      <c r="AH198" s="52" t="str">
        <f t="shared" si="9"/>
        <v/>
      </c>
      <c r="AI198" s="39">
        <f>IF(A198="",0,IF(OR(COUNTBLANK(C198)+COUNTBLANK(I198:J198)+COUNTBLANK(M198:R198)+COUNTBLANK(T198)+COUNTBLANK(V198)+COUNTBLANK(Table4[[#This Row],[Deliveries_from_new_facilities]])),"1","0"))</f>
        <v>0</v>
      </c>
      <c r="AJ198" s="37">
        <f t="shared" si="10"/>
        <v>0</v>
      </c>
      <c r="AK198" s="38">
        <f>IF(A198="",0,IF(V198="no",0,IF(OR(COUNTBLANK(Table4[[#This Row],[Net_Nameplate_Capacity_MW]:[Additional_Capacity]])+COUNTBLANK(Table4[[#This Row],[Deliveries_from_existing_factilities]])),"1","0")))</f>
        <v>0</v>
      </c>
      <c r="AL198" s="37">
        <f>IF(OR(A198="",Table4[[#This Row],[GPE_Determination]]="No"),0,IF(AA198="NO",0,IF(OR(COUNTBLANK(Table4[[#This Row],[Implementation_Date]:[Description_of_Activities]])),"1","0")))</f>
        <v>0</v>
      </c>
    </row>
    <row r="199" spans="1:38" s="7" customFormat="1" ht="15.6" x14ac:dyDescent="0.3">
      <c r="A199" s="40"/>
      <c r="B199" s="44"/>
      <c r="C199" s="6"/>
      <c r="D199" s="49" t="str">
        <f>IF(Table4[[#This Row],[Facility_Name]]=0,"",IF(_xlfn.IFNA(INDEX(Source_Lookup[SourceID],MATCH(Table4[[#This Row],[Facility_Name]],Source_Lookup[Facility],0)),"")=0,"",_xlfn.IFNA(INDEX(Source_Lookup[SourceID],MATCH(Table4[[#This Row],[Facility_Name]],Source_Lookup[Facility],0)),"Newly Specified")))</f>
        <v/>
      </c>
      <c r="E199" s="63" t="str">
        <f>IF(_xlfn.IFNA(INDEX(Source_Lookup[EPA_Acid_Rain_Program],MATCH(Table4[[#This Row],[Facility_Name]],Source_Lookup[Facility],0)),"")=0,"",_xlfn.IFNA(INDEX(Source_Lookup[EPA_Acid_Rain_Program],MATCH(Table4[[#This Row],[Facility_Name]],Source_Lookup[Facility],0)),""))</f>
        <v/>
      </c>
      <c r="F199" s="44" t="str">
        <f>IF(_xlfn.IFNA(INDEX(Source_Lookup[EPA_40CFR_Part98],MATCH(Table4[[#This Row],[Facility_Name]],Source_Lookup[Facility],0)),"")=0,"",_xlfn.IFNA(INDEX(Source_Lookup[EPA_40CFR_Part98],MATCH(Table4[[#This Row],[Facility_Name]],Source_Lookup[Facility],0)),""))</f>
        <v/>
      </c>
      <c r="G199" s="44" t="str">
        <f>IF(_xlfn.IFNA(INDEX(Source_Lookup[EIA_ID],MATCH(Table4[[#This Row],[Facility_Name]],Source_Lookup[Facility],0)),"")=0,"",_xlfn.IFNA(INDEX(Source_Lookup[EIA_ID],MATCH(Table4[[#This Row],[Facility_Name]],Source_Lookup[Facility],0)),""))</f>
        <v/>
      </c>
      <c r="H199" s="44"/>
      <c r="I199" s="5" t="str">
        <f>IF(_xlfn.IFNA(INDEX(Source_Lookup[Address],MATCH(Table4[[#This Row],[Facility_Name]],Source_Lookup[Facility],0)),"")=0,"",_xlfn.IFNA(INDEX(Source_Lookup[Address],MATCH(Table4[[#This Row],[Facility_Name]],Source_Lookup[Facility],0)),""))</f>
        <v/>
      </c>
      <c r="J199" s="5" t="str">
        <f>IF(_xlfn.IFNA(INDEX(Source_Lookup[Jurisdiction],MATCH(Table4[[#This Row],[Facility_Name]],Source_Lookup[Facility],0)),"")=0,"",_xlfn.IFNA(INDEX(Source_Lookup[Jurisdiction],MATCH(Table4[[#This Row],[Facility_Name]],Source_Lookup[Facility],0)),""))</f>
        <v/>
      </c>
      <c r="K199" s="63" t="str">
        <f>IF(_xlfn.IFNA(INDEX(Source_Lookup[Latitude],MATCH(Table4[[#This Row],[Facility_Name]],Source_Lookup[Facility],0)),"")=0,"",_xlfn.IFNA(INDEX(Source_Lookup[Latitude],MATCH(Table4[[#This Row],[Facility_Name]],Source_Lookup[Facility],0)),""))</f>
        <v/>
      </c>
      <c r="L199" s="63" t="str">
        <f>IF(_xlfn.IFNA(INDEX(Source_Lookup[Longitude],MATCH(Table4[[#This Row],[Facility_Name]],Source_Lookup[Facility],0)),"")=0,"",_xlfn.IFNA(INDEX(Source_Lookup[Longitude],MATCH(Table4[[#This Row],[Facility_Name]],Source_Lookup[Facility],0)),""))</f>
        <v/>
      </c>
      <c r="M199" s="5"/>
      <c r="N199" s="5"/>
      <c r="O199" s="25"/>
      <c r="P199" s="5"/>
      <c r="Q199" s="65"/>
      <c r="R199" s="8"/>
      <c r="S199" s="64"/>
      <c r="T199" s="6"/>
      <c r="U199" s="47"/>
      <c r="V199" s="8"/>
      <c r="W199" s="47"/>
      <c r="X199" s="47"/>
      <c r="Y199" s="47"/>
      <c r="Z199" s="47"/>
      <c r="AA199" s="46"/>
      <c r="AB199" s="64"/>
      <c r="AC199" s="48"/>
      <c r="AD199" s="46"/>
      <c r="AE199" s="5"/>
      <c r="AF199" s="47"/>
      <c r="AG199" s="50"/>
      <c r="AH199" s="52" t="str">
        <f t="shared" si="9"/>
        <v/>
      </c>
      <c r="AI199" s="39">
        <f>IF(A199="",0,IF(OR(COUNTBLANK(C199)+COUNTBLANK(I199:J199)+COUNTBLANK(M199:R199)+COUNTBLANK(T199)+COUNTBLANK(V199)+COUNTBLANK(Table4[[#This Row],[Deliveries_from_new_facilities]])),"1","0"))</f>
        <v>0</v>
      </c>
      <c r="AJ199" s="37">
        <f t="shared" si="10"/>
        <v>0</v>
      </c>
      <c r="AK199" s="38">
        <f>IF(A199="",0,IF(V199="no",0,IF(OR(COUNTBLANK(Table4[[#This Row],[Net_Nameplate_Capacity_MW]:[Additional_Capacity]])+COUNTBLANK(Table4[[#This Row],[Deliveries_from_existing_factilities]])),"1","0")))</f>
        <v>0</v>
      </c>
      <c r="AL199" s="37">
        <f>IF(OR(A199="",Table4[[#This Row],[GPE_Determination]]="No"),0,IF(AA199="NO",0,IF(OR(COUNTBLANK(Table4[[#This Row],[Implementation_Date]:[Description_of_Activities]])),"1","0")))</f>
        <v>0</v>
      </c>
    </row>
    <row r="200" spans="1:38" ht="15.6" x14ac:dyDescent="0.3">
      <c r="A200" s="40"/>
      <c r="B200" s="44"/>
      <c r="C200" s="6"/>
      <c r="D200" s="49" t="str">
        <f>IF(Table4[[#This Row],[Facility_Name]]=0,"",IF(_xlfn.IFNA(INDEX(Source_Lookup[SourceID],MATCH(Table4[[#This Row],[Facility_Name]],Source_Lookup[Facility],0)),"")=0,"",_xlfn.IFNA(INDEX(Source_Lookup[SourceID],MATCH(Table4[[#This Row],[Facility_Name]],Source_Lookup[Facility],0)),"Newly Specified")))</f>
        <v/>
      </c>
      <c r="E200" s="63" t="str">
        <f>IF(_xlfn.IFNA(INDEX(Source_Lookup[EPA_Acid_Rain_Program],MATCH(Table4[[#This Row],[Facility_Name]],Source_Lookup[Facility],0)),"")=0,"",_xlfn.IFNA(INDEX(Source_Lookup[EPA_Acid_Rain_Program],MATCH(Table4[[#This Row],[Facility_Name]],Source_Lookup[Facility],0)),""))</f>
        <v/>
      </c>
      <c r="F200" s="44" t="str">
        <f>IF(_xlfn.IFNA(INDEX(Source_Lookup[EPA_40CFR_Part98],MATCH(Table4[[#This Row],[Facility_Name]],Source_Lookup[Facility],0)),"")=0,"",_xlfn.IFNA(INDEX(Source_Lookup[EPA_40CFR_Part98],MATCH(Table4[[#This Row],[Facility_Name]],Source_Lookup[Facility],0)),""))</f>
        <v/>
      </c>
      <c r="G200" s="44" t="str">
        <f>IF(_xlfn.IFNA(INDEX(Source_Lookup[EIA_ID],MATCH(Table4[[#This Row],[Facility_Name]],Source_Lookup[Facility],0)),"")=0,"",_xlfn.IFNA(INDEX(Source_Lookup[EIA_ID],MATCH(Table4[[#This Row],[Facility_Name]],Source_Lookup[Facility],0)),""))</f>
        <v/>
      </c>
      <c r="H200" s="44"/>
      <c r="I200" s="5" t="str">
        <f>IF(_xlfn.IFNA(INDEX(Source_Lookup[Address],MATCH(Table4[[#This Row],[Facility_Name]],Source_Lookup[Facility],0)),"")=0,"",_xlfn.IFNA(INDEX(Source_Lookup[Address],MATCH(Table4[[#This Row],[Facility_Name]],Source_Lookup[Facility],0)),""))</f>
        <v/>
      </c>
      <c r="J200" s="5" t="str">
        <f>IF(_xlfn.IFNA(INDEX(Source_Lookup[Jurisdiction],MATCH(Table4[[#This Row],[Facility_Name]],Source_Lookup[Facility],0)),"")=0,"",_xlfn.IFNA(INDEX(Source_Lookup[Jurisdiction],MATCH(Table4[[#This Row],[Facility_Name]],Source_Lookup[Facility],0)),""))</f>
        <v/>
      </c>
      <c r="K200" s="63" t="str">
        <f>IF(_xlfn.IFNA(INDEX(Source_Lookup[Latitude],MATCH(Table4[[#This Row],[Facility_Name]],Source_Lookup[Facility],0)),"")=0,"",_xlfn.IFNA(INDEX(Source_Lookup[Latitude],MATCH(Table4[[#This Row],[Facility_Name]],Source_Lookup[Facility],0)),""))</f>
        <v/>
      </c>
      <c r="L200" s="63" t="str">
        <f>IF(_xlfn.IFNA(INDEX(Source_Lookup[Longitude],MATCH(Table4[[#This Row],[Facility_Name]],Source_Lookup[Facility],0)),"")=0,"",_xlfn.IFNA(INDEX(Source_Lookup[Longitude],MATCH(Table4[[#This Row],[Facility_Name]],Source_Lookup[Facility],0)),""))</f>
        <v/>
      </c>
      <c r="M200" s="5"/>
      <c r="N200" s="5"/>
      <c r="O200" s="25"/>
      <c r="P200" s="5"/>
      <c r="Q200" s="65"/>
      <c r="R200" s="8"/>
      <c r="S200" s="64"/>
      <c r="T200" s="6"/>
      <c r="U200" s="47"/>
      <c r="V200" s="8"/>
      <c r="W200" s="47"/>
      <c r="X200" s="47"/>
      <c r="Y200" s="47"/>
      <c r="Z200" s="47"/>
      <c r="AA200" s="46"/>
      <c r="AB200" s="64"/>
      <c r="AC200" s="48"/>
      <c r="AD200" s="46"/>
      <c r="AE200" s="5"/>
      <c r="AF200" s="47"/>
      <c r="AG200" s="50"/>
      <c r="AH200" s="52" t="str">
        <f t="shared" si="9"/>
        <v/>
      </c>
      <c r="AI200" s="39">
        <f>IF(A200="",0,IF(OR(COUNTBLANK(C200)+COUNTBLANK(I200:J200)+COUNTBLANK(M200:R200)+COUNTBLANK(T200)+COUNTBLANK(V200)+COUNTBLANK(Table4[[#This Row],[Deliveries_from_new_facilities]])),"1","0"))</f>
        <v>0</v>
      </c>
      <c r="AJ200" s="37">
        <f t="shared" si="10"/>
        <v>0</v>
      </c>
      <c r="AK200" s="38">
        <f>IF(A200="",0,IF(V200="no",0,IF(OR(COUNTBLANK(Table4[[#This Row],[Net_Nameplate_Capacity_MW]:[Additional_Capacity]])+COUNTBLANK(Table4[[#This Row],[Deliveries_from_existing_factilities]])),"1","0")))</f>
        <v>0</v>
      </c>
      <c r="AL200" s="37">
        <f>IF(OR(A200="",Table4[[#This Row],[GPE_Determination]]="No"),0,IF(AA200="NO",0,IF(OR(COUNTBLANK(Table4[[#This Row],[Implementation_Date]:[Description_of_Activities]])),"1","0")))</f>
        <v>0</v>
      </c>
    </row>
  </sheetData>
  <sheetProtection algorithmName="SHA-512" hashValue="dP77SOMkn7EbhVocCgXugUYqbag9QHgaOkvUtkhL5ftN25VmqSohjoxGyQ3t3Fj7MvfwEwN6aJylGfwC1AKMoQ==" saltValue="nv5DCnWIzwm/cbAvmizQLw==" spinCount="100000" sheet="1" formatColumns="0"/>
  <conditionalFormatting sqref="B4:C200 E4:AG200">
    <cfRule type="expression" dxfId="5" priority="2">
      <formula>$A4=""</formula>
    </cfRule>
  </conditionalFormatting>
  <conditionalFormatting sqref="S4:S200">
    <cfRule type="expression" dxfId="4" priority="6">
      <formula>$R4="Yes"</formula>
    </cfRule>
  </conditionalFormatting>
  <conditionalFormatting sqref="U4:U200">
    <cfRule type="expression" dxfId="3" priority="3">
      <formula>OR($T4="other",$T4="units combusting biomass-derived fuel by primary fuel types",$T4="cogeneration by primary fuel type",$T4="fossil sources by primary fuel type",$T4="co-fired fuels")</formula>
    </cfRule>
  </conditionalFormatting>
  <conditionalFormatting sqref="W4:AA200 AF4:AF200">
    <cfRule type="expression" dxfId="2" priority="4">
      <formula>$V4="Yes"</formula>
    </cfRule>
  </conditionalFormatting>
  <conditionalFormatting sqref="AB4:AD200">
    <cfRule type="expression" dxfId="1" priority="5">
      <formula>$AA4="Yes"</formula>
    </cfRule>
  </conditionalFormatting>
  <conditionalFormatting sqref="AH4:AH200">
    <cfRule type="notContainsBlanks" dxfId="0" priority="8">
      <formula>LEN(TRIM(AH4))&gt;0</formula>
    </cfRule>
  </conditionalFormatting>
  <dataValidations count="6">
    <dataValidation type="list" allowBlank="1" showInputMessage="1" showErrorMessage="1" sqref="P4:P200 V4:V200 AE4:AF200 AA4:AA200" xr:uid="{7EF2365C-3E04-4A64-A561-7F9B9767EC5B}">
      <formula1>"Yes, No"</formula1>
    </dataValidation>
    <dataValidation type="custom" allowBlank="1" showInputMessage="1" showErrorMessage="1" error="This cell does not accept text.  Enter a number." sqref="W4:Z200 AC4:AC200" xr:uid="{1F167E6E-3918-4CC1-8E65-79A060861080}">
      <formula1>ISNUMBER(W4)</formula1>
    </dataValidation>
    <dataValidation type="decimal" allowBlank="1" showInputMessage="1" showErrorMessage="1" sqref="K4:K200" xr:uid="{337D9000-068A-4B20-ADC4-0A04DED18443}">
      <formula1>-90</formula1>
      <formula2>90</formula2>
    </dataValidation>
    <dataValidation type="decimal" allowBlank="1" showInputMessage="1" showErrorMessage="1" sqref="L4:L200" xr:uid="{812443E5-7E09-44D5-AEF7-1551A1153532}">
      <formula1>-180</formula1>
      <formula2>180</formula2>
    </dataValidation>
    <dataValidation type="decimal" errorStyle="information" allowBlank="1" showInputMessage="1" showErrorMessage="1" errorTitle="Enter a value between 0 and 100." sqref="O4:O200" xr:uid="{A79AF6C1-EB74-45DB-95B2-0367FB7C3B99}">
      <formula1>0</formula1>
      <formula2>1</formula2>
    </dataValidation>
    <dataValidation type="list" allowBlank="1" showInputMessage="1" showErrorMessage="1" sqref="R4:R200" xr:uid="{024CB17D-7181-4CDF-B2F8-E2A37D512EA3}">
      <formula1>"Yes, No, Unknown"</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8618736C-0D74-44AF-922A-B1E01FF904AF}">
          <x14:formula1>
            <xm:f>'Lookup - Reporter'!$G$2:$G$16</xm:f>
          </x14:formula1>
          <xm:sqref>T4:T200</xm:sqref>
        </x14:dataValidation>
        <x14:dataValidation type="list" allowBlank="1" showInputMessage="1" showErrorMessage="1" xr:uid="{88CDED36-2A43-4516-A250-9F5DB433B4D4}">
          <x14:formula1>
            <xm:f>'Lookup - Reporter'!$E$2:$E$4</xm:f>
          </x14:formula1>
          <xm:sqref>C4:C200</xm:sqref>
        </x14:dataValidation>
        <x14:dataValidation type="list" allowBlank="1" xr:uid="{69A9AEAB-8D16-48FB-AF9B-80AB925E0C46}">
          <x14:formula1>
            <xm:f>'Lookup - Existing Sources'!$A$2:$A$552</xm:f>
          </x14:formula1>
          <xm:sqref>A4:A200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55A1-6288-4923-8CDE-916A93D4C80A}">
  <dimension ref="A1:G116"/>
  <sheetViews>
    <sheetView zoomScale="91" zoomScaleNormal="100" workbookViewId="0">
      <selection activeCell="B11" sqref="B11"/>
    </sheetView>
  </sheetViews>
  <sheetFormatPr defaultColWidth="8.88671875" defaultRowHeight="14.4" x14ac:dyDescent="0.3"/>
  <cols>
    <col min="1" max="1" width="13.6640625" style="10" customWidth="1"/>
    <col min="2" max="2" width="52.88671875" style="10" customWidth="1"/>
    <col min="3" max="3" width="22.88671875" style="10" customWidth="1"/>
    <col min="4" max="4" width="26.5546875" style="10" hidden="1" customWidth="1"/>
    <col min="5" max="5" width="62.88671875" style="10" hidden="1" customWidth="1"/>
    <col min="6" max="6" width="8.88671875" style="10" hidden="1" customWidth="1"/>
    <col min="7" max="7" width="50.44140625" style="10" hidden="1" customWidth="1"/>
    <col min="8" max="8" width="8.88671875" style="10" customWidth="1"/>
    <col min="9" max="9" width="8.88671875" style="10"/>
    <col min="10" max="10" width="30.88671875" style="10" customWidth="1"/>
    <col min="11" max="16384" width="8.88671875" style="10"/>
  </cols>
  <sheetData>
    <row r="1" spans="1:7" ht="15.6" x14ac:dyDescent="0.3">
      <c r="A1" s="23" t="s">
        <v>40</v>
      </c>
      <c r="B1" s="24" t="s">
        <v>46</v>
      </c>
      <c r="C1" s="24" t="s">
        <v>92</v>
      </c>
      <c r="D1" s="9"/>
      <c r="E1" s="10" t="s">
        <v>22</v>
      </c>
      <c r="G1" s="10" t="s">
        <v>23</v>
      </c>
    </row>
    <row r="2" spans="1:7" x14ac:dyDescent="0.3">
      <c r="A2" s="28">
        <v>974602</v>
      </c>
      <c r="B2" s="30" t="s">
        <v>47</v>
      </c>
      <c r="C2" s="28" t="s">
        <v>93</v>
      </c>
      <c r="D2" s="11"/>
      <c r="E2" s="10" t="s">
        <v>20</v>
      </c>
      <c r="G2" s="10" t="s">
        <v>27</v>
      </c>
    </row>
    <row r="3" spans="1:7" x14ac:dyDescent="0.3">
      <c r="A3" s="119">
        <v>922568</v>
      </c>
      <c r="B3" s="27" t="s">
        <v>48</v>
      </c>
      <c r="C3" s="28" t="s">
        <v>93</v>
      </c>
      <c r="D3" s="11"/>
      <c r="E3" s="10" t="s">
        <v>21</v>
      </c>
      <c r="G3" s="10" t="s">
        <v>26</v>
      </c>
    </row>
    <row r="4" spans="1:7" x14ac:dyDescent="0.3">
      <c r="A4" s="119">
        <v>937084</v>
      </c>
      <c r="B4" s="27" t="s">
        <v>140</v>
      </c>
      <c r="C4" s="28" t="s">
        <v>93</v>
      </c>
      <c r="D4" s="11"/>
      <c r="E4" s="10" t="s">
        <v>223</v>
      </c>
      <c r="G4" s="10" t="s">
        <v>25</v>
      </c>
    </row>
    <row r="5" spans="1:7" x14ac:dyDescent="0.3">
      <c r="A5" s="28">
        <v>938151</v>
      </c>
      <c r="B5" s="28" t="s">
        <v>49</v>
      </c>
      <c r="C5" s="28" t="s">
        <v>93</v>
      </c>
      <c r="D5" s="11"/>
      <c r="G5" s="10" t="s">
        <v>24</v>
      </c>
    </row>
    <row r="6" spans="1:7" x14ac:dyDescent="0.3">
      <c r="A6" s="119">
        <v>978227</v>
      </c>
      <c r="B6" s="27" t="s">
        <v>50</v>
      </c>
      <c r="C6" s="28" t="s">
        <v>93</v>
      </c>
      <c r="D6" s="11"/>
      <c r="G6" s="10" t="s">
        <v>178</v>
      </c>
    </row>
    <row r="7" spans="1:7" x14ac:dyDescent="0.3">
      <c r="A7" s="119">
        <v>913337</v>
      </c>
      <c r="B7" s="27" t="s">
        <v>51</v>
      </c>
      <c r="C7" s="28" t="s">
        <v>93</v>
      </c>
      <c r="D7" s="11"/>
      <c r="G7" s="10" t="s">
        <v>80</v>
      </c>
    </row>
    <row r="8" spans="1:7" x14ac:dyDescent="0.3">
      <c r="A8" s="28">
        <v>971314</v>
      </c>
      <c r="B8" s="32" t="s">
        <v>52</v>
      </c>
      <c r="C8" s="28" t="s">
        <v>93</v>
      </c>
      <c r="D8" s="11"/>
      <c r="G8" s="10" t="s">
        <v>28</v>
      </c>
    </row>
    <row r="9" spans="1:7" x14ac:dyDescent="0.3">
      <c r="A9" s="119">
        <v>960504</v>
      </c>
      <c r="B9" s="27" t="s">
        <v>82</v>
      </c>
      <c r="C9" s="28" t="s">
        <v>93</v>
      </c>
      <c r="D9" s="11"/>
      <c r="G9" s="10" t="s">
        <v>29</v>
      </c>
    </row>
    <row r="10" spans="1:7" x14ac:dyDescent="0.3">
      <c r="A10" s="119">
        <v>937219</v>
      </c>
      <c r="B10" s="27" t="s">
        <v>83</v>
      </c>
      <c r="C10" s="28" t="s">
        <v>93</v>
      </c>
      <c r="D10" s="11"/>
      <c r="G10" s="10" t="s">
        <v>179</v>
      </c>
    </row>
    <row r="11" spans="1:7" x14ac:dyDescent="0.3">
      <c r="A11" s="28">
        <v>935225</v>
      </c>
      <c r="B11" s="29" t="s">
        <v>84</v>
      </c>
      <c r="C11" s="28" t="s">
        <v>93</v>
      </c>
      <c r="D11" s="11"/>
      <c r="G11" s="10" t="s">
        <v>30</v>
      </c>
    </row>
    <row r="12" spans="1:7" x14ac:dyDescent="0.3">
      <c r="A12" s="28">
        <v>935041</v>
      </c>
      <c r="B12" s="29" t="s">
        <v>53</v>
      </c>
      <c r="C12" s="28" t="s">
        <v>93</v>
      </c>
      <c r="D12" s="11"/>
      <c r="G12" s="10" t="s">
        <v>180</v>
      </c>
    </row>
    <row r="13" spans="1:7" x14ac:dyDescent="0.3">
      <c r="A13" s="28">
        <v>931525</v>
      </c>
      <c r="B13" s="30" t="s">
        <v>85</v>
      </c>
      <c r="C13" s="28" t="s">
        <v>93</v>
      </c>
      <c r="D13" s="11"/>
      <c r="G13" s="10" t="s">
        <v>181</v>
      </c>
    </row>
    <row r="14" spans="1:7" x14ac:dyDescent="0.3">
      <c r="A14" s="28">
        <v>989415</v>
      </c>
      <c r="B14" s="29" t="s">
        <v>54</v>
      </c>
      <c r="C14" s="28" t="s">
        <v>93</v>
      </c>
      <c r="D14" s="11"/>
      <c r="G14" s="10" t="s">
        <v>31</v>
      </c>
    </row>
    <row r="15" spans="1:7" x14ac:dyDescent="0.3">
      <c r="A15" s="28">
        <v>931559</v>
      </c>
      <c r="B15" s="29" t="s">
        <v>86</v>
      </c>
      <c r="C15" s="28" t="s">
        <v>93</v>
      </c>
      <c r="D15" s="11"/>
      <c r="G15" s="10" t="s">
        <v>32</v>
      </c>
    </row>
    <row r="16" spans="1:7" x14ac:dyDescent="0.3">
      <c r="A16" s="28">
        <v>949890</v>
      </c>
      <c r="B16" s="28" t="s">
        <v>55</v>
      </c>
      <c r="C16" s="28" t="s">
        <v>93</v>
      </c>
      <c r="D16" s="11"/>
      <c r="G16" s="10" t="s">
        <v>18</v>
      </c>
    </row>
    <row r="17" spans="1:4" x14ac:dyDescent="0.3">
      <c r="A17" s="28">
        <v>921821</v>
      </c>
      <c r="B17" s="29" t="s">
        <v>56</v>
      </c>
      <c r="C17" s="28" t="s">
        <v>93</v>
      </c>
      <c r="D17" s="11"/>
    </row>
    <row r="18" spans="1:4" x14ac:dyDescent="0.3">
      <c r="A18" s="28">
        <v>960277</v>
      </c>
      <c r="B18" s="28" t="s">
        <v>57</v>
      </c>
      <c r="C18" s="28" t="s">
        <v>93</v>
      </c>
      <c r="D18" s="11"/>
    </row>
    <row r="19" spans="1:4" x14ac:dyDescent="0.3">
      <c r="A19" s="119">
        <v>935560</v>
      </c>
      <c r="B19" s="27" t="s">
        <v>58</v>
      </c>
      <c r="C19" s="28" t="s">
        <v>93</v>
      </c>
      <c r="D19" s="11"/>
    </row>
    <row r="20" spans="1:4" x14ac:dyDescent="0.3">
      <c r="A20" s="28">
        <v>938693</v>
      </c>
      <c r="B20" s="29" t="s">
        <v>59</v>
      </c>
      <c r="C20" s="28" t="s">
        <v>93</v>
      </c>
      <c r="D20" s="11"/>
    </row>
    <row r="21" spans="1:4" x14ac:dyDescent="0.3">
      <c r="A21" s="28">
        <v>944107</v>
      </c>
      <c r="B21" s="29" t="s">
        <v>225</v>
      </c>
      <c r="C21" s="28" t="s">
        <v>93</v>
      </c>
      <c r="D21" s="11"/>
    </row>
    <row r="22" spans="1:4" x14ac:dyDescent="0.3">
      <c r="A22" s="119">
        <v>927916</v>
      </c>
      <c r="B22" s="27" t="s">
        <v>60</v>
      </c>
      <c r="C22" s="28" t="s">
        <v>93</v>
      </c>
      <c r="D22" s="11"/>
    </row>
    <row r="23" spans="1:4" x14ac:dyDescent="0.3">
      <c r="A23" s="28">
        <v>931807</v>
      </c>
      <c r="B23" s="30" t="s">
        <v>61</v>
      </c>
      <c r="C23" s="28" t="s">
        <v>93</v>
      </c>
      <c r="D23" s="11"/>
    </row>
    <row r="24" spans="1:4" x14ac:dyDescent="0.3">
      <c r="A24" s="28">
        <v>936354</v>
      </c>
      <c r="B24" s="28" t="s">
        <v>141</v>
      </c>
      <c r="C24" s="28" t="s">
        <v>93</v>
      </c>
      <c r="D24" s="11"/>
    </row>
    <row r="25" spans="1:4" x14ac:dyDescent="0.3">
      <c r="A25" s="119">
        <v>932585</v>
      </c>
      <c r="B25" s="27" t="s">
        <v>142</v>
      </c>
      <c r="C25" s="28" t="s">
        <v>93</v>
      </c>
      <c r="D25" s="11"/>
    </row>
    <row r="26" spans="1:4" x14ac:dyDescent="0.3">
      <c r="A26" s="119">
        <v>932051</v>
      </c>
      <c r="B26" s="27" t="s">
        <v>62</v>
      </c>
      <c r="C26" s="28" t="s">
        <v>93</v>
      </c>
      <c r="D26" s="11"/>
    </row>
    <row r="27" spans="1:4" x14ac:dyDescent="0.3">
      <c r="A27" s="28">
        <v>976717</v>
      </c>
      <c r="B27" s="28" t="s">
        <v>143</v>
      </c>
      <c r="C27" s="28" t="s">
        <v>93</v>
      </c>
      <c r="D27" s="11"/>
    </row>
    <row r="28" spans="1:4" x14ac:dyDescent="0.3">
      <c r="A28" s="119">
        <v>938594</v>
      </c>
      <c r="B28" s="27" t="s">
        <v>87</v>
      </c>
      <c r="C28" s="28" t="s">
        <v>93</v>
      </c>
    </row>
    <row r="29" spans="1:4" x14ac:dyDescent="0.3">
      <c r="A29" s="28" t="s">
        <v>96</v>
      </c>
      <c r="B29" s="28" t="s">
        <v>98</v>
      </c>
      <c r="C29" s="28" t="s">
        <v>93</v>
      </c>
      <c r="D29" s="11"/>
    </row>
    <row r="30" spans="1:4" x14ac:dyDescent="0.3">
      <c r="A30" s="119">
        <v>923658</v>
      </c>
      <c r="B30" s="27" t="s">
        <v>2</v>
      </c>
      <c r="C30" s="28" t="s">
        <v>93</v>
      </c>
      <c r="D30" s="11"/>
    </row>
    <row r="31" spans="1:4" x14ac:dyDescent="0.3">
      <c r="A31" s="28">
        <v>936741</v>
      </c>
      <c r="B31" s="28" t="s">
        <v>88</v>
      </c>
      <c r="C31" s="28" t="s">
        <v>93</v>
      </c>
      <c r="D31" s="11"/>
    </row>
    <row r="32" spans="1:4" x14ac:dyDescent="0.3">
      <c r="A32" s="119">
        <v>970760</v>
      </c>
      <c r="B32" s="27" t="s">
        <v>63</v>
      </c>
      <c r="C32" s="28" t="s">
        <v>93</v>
      </c>
      <c r="D32" s="11"/>
    </row>
    <row r="33" spans="1:4" x14ac:dyDescent="0.3">
      <c r="A33" s="119">
        <v>902652</v>
      </c>
      <c r="B33" s="27" t="s">
        <v>64</v>
      </c>
      <c r="C33" s="28" t="s">
        <v>93</v>
      </c>
      <c r="D33" s="11"/>
    </row>
    <row r="34" spans="1:4" x14ac:dyDescent="0.3">
      <c r="A34" s="33">
        <v>939474</v>
      </c>
      <c r="B34" s="28" t="s">
        <v>144</v>
      </c>
      <c r="C34" s="28" t="s">
        <v>93</v>
      </c>
      <c r="D34" s="11"/>
    </row>
    <row r="35" spans="1:4" x14ac:dyDescent="0.3">
      <c r="A35" s="119">
        <v>949539</v>
      </c>
      <c r="B35" s="27" t="s">
        <v>226</v>
      </c>
      <c r="C35" s="28" t="s">
        <v>93</v>
      </c>
      <c r="D35" s="11"/>
    </row>
    <row r="36" spans="1:4" x14ac:dyDescent="0.3">
      <c r="A36" s="119">
        <v>935637</v>
      </c>
      <c r="B36" s="27" t="s">
        <v>65</v>
      </c>
      <c r="C36" s="28" t="s">
        <v>93</v>
      </c>
      <c r="D36" s="11"/>
    </row>
    <row r="37" spans="1:4" x14ac:dyDescent="0.3">
      <c r="A37" s="33">
        <v>936266</v>
      </c>
      <c r="B37" s="30" t="s">
        <v>66</v>
      </c>
      <c r="C37" s="28" t="s">
        <v>93</v>
      </c>
      <c r="D37" s="11"/>
    </row>
    <row r="38" spans="1:4" x14ac:dyDescent="0.3">
      <c r="A38" s="28">
        <v>939872</v>
      </c>
      <c r="B38" s="32" t="s">
        <v>145</v>
      </c>
      <c r="C38" s="28" t="s">
        <v>93</v>
      </c>
      <c r="D38" s="11"/>
    </row>
    <row r="39" spans="1:4" x14ac:dyDescent="0.3">
      <c r="A39" s="28">
        <v>933415</v>
      </c>
      <c r="B39" s="28" t="s">
        <v>67</v>
      </c>
      <c r="C39" s="28" t="s">
        <v>93</v>
      </c>
      <c r="D39" s="11"/>
    </row>
    <row r="40" spans="1:4" x14ac:dyDescent="0.3">
      <c r="A40" s="119">
        <v>939268</v>
      </c>
      <c r="B40" s="27" t="s">
        <v>68</v>
      </c>
      <c r="C40" s="28" t="s">
        <v>93</v>
      </c>
      <c r="D40" s="11"/>
    </row>
    <row r="41" spans="1:4" x14ac:dyDescent="0.3">
      <c r="A41" s="28">
        <v>931712</v>
      </c>
      <c r="B41" s="30" t="s">
        <v>69</v>
      </c>
      <c r="C41" s="28" t="s">
        <v>93</v>
      </c>
    </row>
    <row r="42" spans="1:4" x14ac:dyDescent="0.3">
      <c r="A42" s="28">
        <v>936139</v>
      </c>
      <c r="B42" s="30" t="s">
        <v>70</v>
      </c>
      <c r="C42" s="28" t="s">
        <v>93</v>
      </c>
    </row>
    <row r="43" spans="1:4" x14ac:dyDescent="0.3">
      <c r="A43" s="28">
        <v>932135</v>
      </c>
      <c r="B43" s="28" t="s">
        <v>146</v>
      </c>
      <c r="C43" s="28" t="s">
        <v>93</v>
      </c>
    </row>
    <row r="44" spans="1:4" x14ac:dyDescent="0.3">
      <c r="A44" s="28">
        <v>936291</v>
      </c>
      <c r="B44" s="30" t="s">
        <v>147</v>
      </c>
      <c r="C44" s="28" t="s">
        <v>93</v>
      </c>
    </row>
    <row r="45" spans="1:4" x14ac:dyDescent="0.3">
      <c r="A45" s="28">
        <v>931035</v>
      </c>
      <c r="B45" s="32" t="s">
        <v>71</v>
      </c>
      <c r="C45" s="28" t="s">
        <v>93</v>
      </c>
    </row>
    <row r="46" spans="1:4" x14ac:dyDescent="0.3">
      <c r="A46" s="28">
        <v>932080</v>
      </c>
      <c r="B46" s="29" t="s">
        <v>72</v>
      </c>
      <c r="C46" s="28" t="s">
        <v>93</v>
      </c>
    </row>
    <row r="47" spans="1:4" x14ac:dyDescent="0.3">
      <c r="A47" s="28">
        <v>935330</v>
      </c>
      <c r="B47" s="30" t="s">
        <v>148</v>
      </c>
      <c r="C47" s="28" t="s">
        <v>93</v>
      </c>
    </row>
    <row r="48" spans="1:4" x14ac:dyDescent="0.3">
      <c r="A48" s="28">
        <v>933195</v>
      </c>
      <c r="B48" s="28" t="s">
        <v>149</v>
      </c>
      <c r="C48" s="28" t="s">
        <v>93</v>
      </c>
    </row>
    <row r="49" spans="1:3" x14ac:dyDescent="0.3">
      <c r="A49" s="34">
        <v>935935</v>
      </c>
      <c r="B49" s="36" t="s">
        <v>89</v>
      </c>
      <c r="C49" s="28" t="s">
        <v>93</v>
      </c>
    </row>
    <row r="50" spans="1:3" x14ac:dyDescent="0.3">
      <c r="A50" s="119">
        <v>932712</v>
      </c>
      <c r="B50" s="27" t="s">
        <v>150</v>
      </c>
      <c r="C50" s="28" t="s">
        <v>93</v>
      </c>
    </row>
    <row r="51" spans="1:3" x14ac:dyDescent="0.3">
      <c r="A51" s="28">
        <v>934820</v>
      </c>
      <c r="B51" s="29" t="s">
        <v>151</v>
      </c>
      <c r="C51" s="28" t="s">
        <v>93</v>
      </c>
    </row>
    <row r="52" spans="1:3" x14ac:dyDescent="0.3">
      <c r="A52" s="28">
        <v>924853</v>
      </c>
      <c r="B52" s="28" t="s">
        <v>73</v>
      </c>
      <c r="C52" s="28" t="s">
        <v>93</v>
      </c>
    </row>
    <row r="53" spans="1:3" x14ac:dyDescent="0.3">
      <c r="A53" s="28">
        <v>926282</v>
      </c>
      <c r="B53" s="30" t="s">
        <v>74</v>
      </c>
      <c r="C53" s="28" t="s">
        <v>93</v>
      </c>
    </row>
    <row r="54" spans="1:3" x14ac:dyDescent="0.3">
      <c r="A54" s="119">
        <v>933223</v>
      </c>
      <c r="B54" s="27" t="s">
        <v>75</v>
      </c>
      <c r="C54" s="28" t="s">
        <v>93</v>
      </c>
    </row>
    <row r="55" spans="1:3" x14ac:dyDescent="0.3">
      <c r="A55" s="119">
        <v>977361</v>
      </c>
      <c r="B55" s="27" t="s">
        <v>76</v>
      </c>
      <c r="C55" s="28" t="s">
        <v>93</v>
      </c>
    </row>
    <row r="56" spans="1:3" x14ac:dyDescent="0.3">
      <c r="A56" s="119">
        <v>934625</v>
      </c>
      <c r="B56" s="27" t="s">
        <v>77</v>
      </c>
      <c r="C56" s="28" t="s">
        <v>93</v>
      </c>
    </row>
    <row r="57" spans="1:3" x14ac:dyDescent="0.3">
      <c r="A57" s="119">
        <v>934331</v>
      </c>
      <c r="B57" s="27" t="s">
        <v>78</v>
      </c>
      <c r="C57" s="28" t="s">
        <v>93</v>
      </c>
    </row>
    <row r="58" spans="1:3" x14ac:dyDescent="0.3">
      <c r="A58" s="119">
        <v>908015</v>
      </c>
      <c r="B58" s="27" t="s">
        <v>152</v>
      </c>
      <c r="C58" s="28" t="s">
        <v>93</v>
      </c>
    </row>
    <row r="59" spans="1:3" x14ac:dyDescent="0.3">
      <c r="A59" s="119">
        <v>953814</v>
      </c>
      <c r="B59" s="27" t="s">
        <v>79</v>
      </c>
      <c r="C59" s="28" t="s">
        <v>93</v>
      </c>
    </row>
    <row r="60" spans="1:3" x14ac:dyDescent="0.3">
      <c r="A60" s="119">
        <v>933997</v>
      </c>
      <c r="B60" s="27" t="s">
        <v>153</v>
      </c>
      <c r="C60" s="28" t="s">
        <v>93</v>
      </c>
    </row>
    <row r="61" spans="1:3" x14ac:dyDescent="0.3">
      <c r="A61" s="119">
        <v>939391</v>
      </c>
      <c r="B61" s="27" t="s">
        <v>90</v>
      </c>
      <c r="C61" s="28" t="s">
        <v>93</v>
      </c>
    </row>
    <row r="62" spans="1:3" x14ac:dyDescent="0.3">
      <c r="A62" s="119">
        <v>965048</v>
      </c>
      <c r="B62" s="27" t="s">
        <v>154</v>
      </c>
      <c r="C62" s="28" t="s">
        <v>93</v>
      </c>
    </row>
    <row r="63" spans="1:3" x14ac:dyDescent="0.3">
      <c r="A63" s="28">
        <v>938809</v>
      </c>
      <c r="B63" s="30" t="s">
        <v>91</v>
      </c>
      <c r="C63" s="28" t="s">
        <v>93</v>
      </c>
    </row>
    <row r="64" spans="1:3" x14ac:dyDescent="0.3">
      <c r="A64" s="28">
        <v>925925</v>
      </c>
      <c r="B64" s="28" t="s">
        <v>155</v>
      </c>
      <c r="C64" s="28" t="s">
        <v>93</v>
      </c>
    </row>
    <row r="65" spans="1:3" x14ac:dyDescent="0.3">
      <c r="A65" s="28"/>
      <c r="B65" s="28"/>
      <c r="C65" s="28"/>
    </row>
    <row r="66" spans="1:3" x14ac:dyDescent="0.3">
      <c r="A66" s="28"/>
      <c r="B66" s="28"/>
      <c r="C66" s="28"/>
    </row>
    <row r="67" spans="1:3" x14ac:dyDescent="0.3">
      <c r="A67" s="28"/>
      <c r="B67" s="29"/>
      <c r="C67" s="28"/>
    </row>
    <row r="68" spans="1:3" x14ac:dyDescent="0.3">
      <c r="A68" s="28"/>
      <c r="B68" s="28"/>
      <c r="C68" s="28"/>
    </row>
    <row r="69" spans="1:3" x14ac:dyDescent="0.3">
      <c r="A69" s="28"/>
      <c r="B69" s="29"/>
      <c r="C69" s="28"/>
    </row>
    <row r="70" spans="1:3" x14ac:dyDescent="0.3">
      <c r="A70" s="28"/>
      <c r="B70" s="29"/>
      <c r="C70" s="28"/>
    </row>
    <row r="71" spans="1:3" x14ac:dyDescent="0.3">
      <c r="A71" s="28"/>
      <c r="B71" s="28"/>
      <c r="C71" s="28"/>
    </row>
    <row r="72" spans="1:3" x14ac:dyDescent="0.3">
      <c r="A72" s="28"/>
      <c r="B72" s="29"/>
      <c r="C72" s="28"/>
    </row>
    <row r="73" spans="1:3" x14ac:dyDescent="0.3">
      <c r="A73" s="28"/>
      <c r="B73" s="28"/>
      <c r="C73" s="28"/>
    </row>
    <row r="74" spans="1:3" x14ac:dyDescent="0.3">
      <c r="A74" s="28"/>
      <c r="B74" s="29"/>
      <c r="C74" s="28"/>
    </row>
    <row r="75" spans="1:3" x14ac:dyDescent="0.3">
      <c r="A75" s="28"/>
      <c r="B75" s="28"/>
      <c r="C75" s="28"/>
    </row>
    <row r="76" spans="1:3" x14ac:dyDescent="0.3">
      <c r="A76" s="28"/>
      <c r="B76" s="28"/>
      <c r="C76" s="28"/>
    </row>
    <row r="77" spans="1:3" x14ac:dyDescent="0.3">
      <c r="A77" s="26"/>
      <c r="B77" s="27"/>
      <c r="C77" s="28"/>
    </row>
    <row r="78" spans="1:3" x14ac:dyDescent="0.3">
      <c r="A78" s="26"/>
      <c r="B78" s="27"/>
      <c r="C78" s="28"/>
    </row>
    <row r="79" spans="1:3" x14ac:dyDescent="0.3">
      <c r="A79" s="28"/>
      <c r="B79" s="30"/>
      <c r="C79" s="28"/>
    </row>
    <row r="80" spans="1:3" x14ac:dyDescent="0.3">
      <c r="A80" s="26"/>
      <c r="B80" s="27"/>
      <c r="C80" s="28"/>
    </row>
    <row r="81" spans="1:3" x14ac:dyDescent="0.3">
      <c r="A81" s="26"/>
      <c r="B81" s="27"/>
      <c r="C81" s="28"/>
    </row>
    <row r="82" spans="1:3" x14ac:dyDescent="0.3">
      <c r="A82" s="28"/>
      <c r="B82" s="32"/>
      <c r="C82" s="28"/>
    </row>
    <row r="83" spans="1:3" x14ac:dyDescent="0.3">
      <c r="A83" s="26"/>
      <c r="B83" s="27"/>
      <c r="C83" s="28"/>
    </row>
    <row r="84" spans="1:3" x14ac:dyDescent="0.3">
      <c r="A84" s="26"/>
      <c r="B84" s="27"/>
      <c r="C84" s="28"/>
    </row>
    <row r="85" spans="1:3" x14ac:dyDescent="0.3">
      <c r="A85" s="26"/>
      <c r="B85" s="27"/>
      <c r="C85" s="28"/>
    </row>
    <row r="86" spans="1:3" x14ac:dyDescent="0.3">
      <c r="A86" s="28"/>
      <c r="B86" s="28"/>
      <c r="C86" s="28"/>
    </row>
    <row r="87" spans="1:3" x14ac:dyDescent="0.3">
      <c r="A87" s="28"/>
      <c r="B87" s="31"/>
      <c r="C87" s="28"/>
    </row>
    <row r="88" spans="1:3" x14ac:dyDescent="0.3">
      <c r="A88" s="26"/>
      <c r="B88" s="27"/>
      <c r="C88" s="28"/>
    </row>
    <row r="89" spans="1:3" x14ac:dyDescent="0.3">
      <c r="A89" s="28"/>
      <c r="B89" s="28"/>
      <c r="C89" s="28"/>
    </row>
    <row r="90" spans="1:3" x14ac:dyDescent="0.3">
      <c r="A90" s="28"/>
      <c r="B90" s="28"/>
      <c r="C90" s="54"/>
    </row>
    <row r="91" spans="1:3" x14ac:dyDescent="0.3">
      <c r="A91" s="35"/>
      <c r="B91" s="53"/>
      <c r="C91" s="55"/>
    </row>
    <row r="92" spans="1:3" x14ac:dyDescent="0.3">
      <c r="A92" s="19"/>
      <c r="B92" s="18"/>
      <c r="C92" s="15"/>
    </row>
    <row r="93" spans="1:3" x14ac:dyDescent="0.3">
      <c r="A93" s="19"/>
      <c r="B93" s="17"/>
      <c r="C93" s="13"/>
    </row>
    <row r="94" spans="1:3" x14ac:dyDescent="0.3">
      <c r="A94" s="16"/>
      <c r="B94" s="20"/>
      <c r="C94"/>
    </row>
    <row r="95" spans="1:3" x14ac:dyDescent="0.3">
      <c r="A95" s="21"/>
      <c r="B95" s="16"/>
      <c r="C95" s="4"/>
    </row>
    <row r="96" spans="1:3" x14ac:dyDescent="0.3">
      <c r="A96" s="16"/>
      <c r="B96" s="17"/>
      <c r="C96" s="13"/>
    </row>
    <row r="97" spans="1:3" x14ac:dyDescent="0.3">
      <c r="A97" s="16"/>
      <c r="B97" s="17"/>
      <c r="C97" s="13"/>
    </row>
    <row r="98" spans="1:3" x14ac:dyDescent="0.3">
      <c r="A98" s="16"/>
      <c r="B98" s="17"/>
      <c r="C98" s="13"/>
    </row>
    <row r="99" spans="1:3" x14ac:dyDescent="0.3">
      <c r="A99" s="16"/>
      <c r="B99" s="17"/>
      <c r="C99" s="13"/>
    </row>
    <row r="100" spans="1:3" x14ac:dyDescent="0.3">
      <c r="A100" s="16"/>
      <c r="B100" s="17"/>
      <c r="C100" s="13"/>
    </row>
    <row r="101" spans="1:3" x14ac:dyDescent="0.3">
      <c r="A101" s="16"/>
      <c r="B101" s="17"/>
      <c r="C101" s="13"/>
    </row>
    <row r="102" spans="1:3" x14ac:dyDescent="0.3">
      <c r="A102" s="16"/>
      <c r="B102" s="17"/>
      <c r="C102" s="13"/>
    </row>
    <row r="103" spans="1:3" x14ac:dyDescent="0.3">
      <c r="A103" s="16"/>
      <c r="B103" s="22"/>
      <c r="C103" s="14"/>
    </row>
    <row r="104" spans="1:3" x14ac:dyDescent="0.3">
      <c r="A104" s="16"/>
      <c r="B104" s="16"/>
      <c r="C104" s="4"/>
    </row>
    <row r="105" spans="1:3" x14ac:dyDescent="0.3">
      <c r="A105" s="16"/>
      <c r="B105" s="17"/>
      <c r="C105" s="13"/>
    </row>
    <row r="106" spans="1:3" x14ac:dyDescent="0.3">
      <c r="A106" s="16"/>
      <c r="B106" s="17"/>
      <c r="C106" s="13"/>
    </row>
    <row r="107" spans="1:3" x14ac:dyDescent="0.3">
      <c r="A107" s="16"/>
      <c r="B107" s="17"/>
      <c r="C107" s="13"/>
    </row>
    <row r="108" spans="1:3" x14ac:dyDescent="0.3">
      <c r="A108" s="16"/>
      <c r="B108" s="17"/>
      <c r="C108" s="13"/>
    </row>
    <row r="109" spans="1:3" x14ac:dyDescent="0.3">
      <c r="A109" s="16"/>
      <c r="B109" s="17"/>
      <c r="C109" s="13"/>
    </row>
    <row r="110" spans="1:3" x14ac:dyDescent="0.3">
      <c r="A110" s="16"/>
      <c r="B110" s="17"/>
      <c r="C110" s="13"/>
    </row>
    <row r="111" spans="1:3" x14ac:dyDescent="0.3">
      <c r="A111" s="16"/>
      <c r="B111" s="17"/>
      <c r="C111" s="13"/>
    </row>
    <row r="112" spans="1:3" x14ac:dyDescent="0.3">
      <c r="A112" s="16"/>
      <c r="B112" s="20"/>
      <c r="C112"/>
    </row>
    <row r="113" spans="1:3" x14ac:dyDescent="0.3">
      <c r="A113" s="16"/>
      <c r="B113" s="18"/>
      <c r="C113" s="15"/>
    </row>
    <row r="114" spans="1:3" x14ac:dyDescent="0.3">
      <c r="A114" s="16"/>
      <c r="B114" s="18"/>
      <c r="C114" s="15"/>
    </row>
    <row r="115" spans="1:3" x14ac:dyDescent="0.3">
      <c r="A115" s="16"/>
      <c r="B115" s="18"/>
      <c r="C115" s="15"/>
    </row>
    <row r="116" spans="1:3" x14ac:dyDescent="0.3">
      <c r="A116" s="16"/>
      <c r="B116" s="18"/>
      <c r="C116" s="15"/>
    </row>
  </sheetData>
  <sheetProtection algorithmName="SHA-512" hashValue="7rEF3IAVLHw1nUyIc/2xuO7OE0RiGARVTQOe42IQSroJN3gbG22gc5GOUcsS1pz/2V/yaR6BXPvaXCi6ZuGsog==" saltValue="PAIdW53zMUndOdPcI64DNQ==" spinCount="100000" sheet="1" objects="1" scenarios="1" selectLockedCells="1" selectUnlockedCells="1"/>
  <autoFilter ref="A1:G91" xr:uid="{D4A355A1-6288-4923-8CDE-916A93D4C80A}">
    <sortState xmlns:xlrd2="http://schemas.microsoft.com/office/spreadsheetml/2017/richdata2" ref="A2:G91">
      <sortCondition ref="B1:B91"/>
    </sortState>
  </autoFilter>
  <sortState xmlns:xlrd2="http://schemas.microsoft.com/office/spreadsheetml/2017/richdata2" ref="A2:C91">
    <sortCondition ref="B2:B91"/>
  </sortSt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E4D8-1828-4DC1-9F79-420C5EB0BF18}">
  <dimension ref="A1:AD552"/>
  <sheetViews>
    <sheetView zoomScale="90" zoomScaleNormal="90" workbookViewId="0">
      <pane ySplit="1" topLeftCell="A2" activePane="bottomLeft" state="frozen"/>
      <selection activeCell="B1" sqref="B1"/>
      <selection pane="bottomLeft" activeCell="F13" sqref="F13"/>
    </sheetView>
  </sheetViews>
  <sheetFormatPr defaultRowHeight="14.4" x14ac:dyDescent="0.3"/>
  <cols>
    <col min="1" max="1" width="58.88671875" customWidth="1"/>
    <col min="2" max="2" width="14.44140625" customWidth="1"/>
    <col min="3" max="3" width="13.44140625" customWidth="1"/>
    <col min="4" max="4" width="13.109375" customWidth="1"/>
    <col min="5" max="5" width="9.33203125" customWidth="1"/>
    <col min="6" max="6" width="15.5546875" customWidth="1"/>
    <col min="7" max="7" width="26.88671875" bestFit="1" customWidth="1"/>
    <col min="8" max="8" width="18.88671875" customWidth="1"/>
    <col min="9" max="9" width="57.6640625" bestFit="1" customWidth="1"/>
    <col min="10" max="10" width="11.5546875" style="66" customWidth="1"/>
    <col min="11" max="11" width="14" style="66" bestFit="1" customWidth="1"/>
    <col min="12" max="12" width="18.88671875" customWidth="1"/>
    <col min="13" max="13" width="10" customWidth="1"/>
  </cols>
  <sheetData>
    <row r="1" spans="1:13" ht="66" customHeight="1" x14ac:dyDescent="0.3">
      <c r="A1" s="120" t="s">
        <v>109</v>
      </c>
      <c r="B1" s="120" t="s">
        <v>110</v>
      </c>
      <c r="C1" s="120" t="s">
        <v>111</v>
      </c>
      <c r="D1" s="120" t="s">
        <v>112</v>
      </c>
      <c r="E1" s="120" t="s">
        <v>113</v>
      </c>
      <c r="F1" s="120" t="s">
        <v>222</v>
      </c>
      <c r="G1" s="120" t="s">
        <v>114</v>
      </c>
      <c r="H1" s="120" t="s">
        <v>115</v>
      </c>
      <c r="I1" s="121" t="s">
        <v>108</v>
      </c>
      <c r="J1" s="121" t="s">
        <v>14</v>
      </c>
      <c r="K1" s="121" t="s">
        <v>15</v>
      </c>
      <c r="L1" s="121" t="s">
        <v>1205</v>
      </c>
      <c r="M1" s="121" t="s">
        <v>190</v>
      </c>
    </row>
    <row r="2" spans="1:13" x14ac:dyDescent="0.3">
      <c r="A2" t="s">
        <v>229</v>
      </c>
      <c r="B2">
        <v>501131</v>
      </c>
      <c r="G2" t="s">
        <v>230</v>
      </c>
      <c r="H2" t="s">
        <v>231</v>
      </c>
      <c r="L2">
        <v>0.8</v>
      </c>
    </row>
    <row r="3" spans="1:13" x14ac:dyDescent="0.3">
      <c r="A3" t="s">
        <v>232</v>
      </c>
      <c r="B3">
        <v>69541638</v>
      </c>
      <c r="E3">
        <v>61933</v>
      </c>
      <c r="G3" t="s">
        <v>233</v>
      </c>
      <c r="H3" t="s">
        <v>234</v>
      </c>
    </row>
    <row r="4" spans="1:13" x14ac:dyDescent="0.3">
      <c r="A4" t="s">
        <v>235</v>
      </c>
      <c r="B4">
        <v>910472</v>
      </c>
      <c r="D4">
        <v>1006556</v>
      </c>
      <c r="E4">
        <v>55210</v>
      </c>
      <c r="G4" t="s">
        <v>236</v>
      </c>
      <c r="H4" t="s">
        <v>237</v>
      </c>
      <c r="I4" t="s">
        <v>238</v>
      </c>
      <c r="J4" s="66">
        <v>32.114184999999999</v>
      </c>
      <c r="K4" s="66">
        <v>-106.84648300000001</v>
      </c>
      <c r="L4">
        <v>240</v>
      </c>
    </row>
    <row r="5" spans="1:13" x14ac:dyDescent="0.3">
      <c r="A5" t="s">
        <v>239</v>
      </c>
      <c r="B5">
        <v>910124</v>
      </c>
      <c r="D5">
        <v>1007206</v>
      </c>
      <c r="E5">
        <v>141</v>
      </c>
      <c r="G5" t="s">
        <v>236</v>
      </c>
      <c r="H5" t="s">
        <v>240</v>
      </c>
      <c r="I5" t="s">
        <v>241</v>
      </c>
      <c r="J5" s="66">
        <v>33.556100000000001</v>
      </c>
      <c r="K5" s="66">
        <v>-112.2153</v>
      </c>
      <c r="L5">
        <v>613.5</v>
      </c>
    </row>
    <row r="6" spans="1:13" x14ac:dyDescent="0.3">
      <c r="A6" t="s">
        <v>242</v>
      </c>
      <c r="B6">
        <v>500297</v>
      </c>
      <c r="E6">
        <v>851</v>
      </c>
      <c r="G6" t="s">
        <v>230</v>
      </c>
      <c r="H6" t="s">
        <v>1</v>
      </c>
      <c r="I6" t="s">
        <v>243</v>
      </c>
      <c r="J6" s="66">
        <v>48.180244999999999</v>
      </c>
      <c r="K6" s="66">
        <v>-116.99858999999999</v>
      </c>
      <c r="L6">
        <v>42</v>
      </c>
    </row>
    <row r="7" spans="1:13" x14ac:dyDescent="0.3">
      <c r="A7" t="s">
        <v>244</v>
      </c>
      <c r="B7">
        <v>910114</v>
      </c>
      <c r="G7" t="s">
        <v>245</v>
      </c>
      <c r="H7" t="s">
        <v>240</v>
      </c>
      <c r="L7">
        <v>63</v>
      </c>
    </row>
    <row r="8" spans="1:13" x14ac:dyDescent="0.3">
      <c r="A8" t="s">
        <v>246</v>
      </c>
      <c r="B8">
        <v>710120</v>
      </c>
      <c r="E8">
        <v>60011</v>
      </c>
      <c r="G8" t="s">
        <v>233</v>
      </c>
      <c r="H8" t="s">
        <v>1</v>
      </c>
      <c r="I8" t="s">
        <v>247</v>
      </c>
      <c r="J8" s="66">
        <v>42.823999999999998</v>
      </c>
      <c r="K8" s="66">
        <v>-112.752</v>
      </c>
      <c r="L8">
        <v>20</v>
      </c>
    </row>
    <row r="9" spans="1:13" x14ac:dyDescent="0.3">
      <c r="A9" t="s">
        <v>248</v>
      </c>
      <c r="B9">
        <v>710121</v>
      </c>
      <c r="E9">
        <v>60012</v>
      </c>
      <c r="G9" t="s">
        <v>233</v>
      </c>
      <c r="H9" t="s">
        <v>1</v>
      </c>
      <c r="I9" t="s">
        <v>247</v>
      </c>
      <c r="J9" s="66">
        <v>42.823999999999998</v>
      </c>
      <c r="K9" s="66">
        <v>-112.752</v>
      </c>
      <c r="L9">
        <v>20</v>
      </c>
    </row>
    <row r="10" spans="1:13" x14ac:dyDescent="0.3">
      <c r="A10" t="s">
        <v>249</v>
      </c>
      <c r="B10">
        <v>500298</v>
      </c>
      <c r="E10">
        <v>6395</v>
      </c>
      <c r="G10" t="s">
        <v>230</v>
      </c>
      <c r="H10" t="s">
        <v>1</v>
      </c>
      <c r="I10" t="s">
        <v>250</v>
      </c>
      <c r="J10" s="66">
        <v>43.357066000000003</v>
      </c>
      <c r="K10" s="66">
        <v>-115.451517</v>
      </c>
      <c r="L10">
        <v>40</v>
      </c>
    </row>
    <row r="11" spans="1:13" x14ac:dyDescent="0.3">
      <c r="A11" t="s">
        <v>251</v>
      </c>
      <c r="B11">
        <v>900009</v>
      </c>
      <c r="D11">
        <v>1005949</v>
      </c>
      <c r="E11">
        <v>160</v>
      </c>
      <c r="G11" t="s">
        <v>236</v>
      </c>
      <c r="H11" t="s">
        <v>240</v>
      </c>
      <c r="I11" t="s">
        <v>252</v>
      </c>
      <c r="J11" s="66">
        <v>32.060299999999998</v>
      </c>
      <c r="K11" s="66">
        <v>-109.8931</v>
      </c>
      <c r="L11">
        <v>660.7</v>
      </c>
    </row>
    <row r="12" spans="1:13" x14ac:dyDescent="0.3">
      <c r="A12" t="s">
        <v>253</v>
      </c>
      <c r="B12">
        <v>710100</v>
      </c>
      <c r="E12">
        <v>60964</v>
      </c>
      <c r="G12" t="s">
        <v>233</v>
      </c>
      <c r="H12" t="s">
        <v>240</v>
      </c>
      <c r="I12" t="s">
        <v>254</v>
      </c>
      <c r="J12" s="66">
        <v>32.068140999999997</v>
      </c>
      <c r="K12" s="66">
        <v>-109.890379</v>
      </c>
      <c r="L12">
        <v>20</v>
      </c>
    </row>
    <row r="13" spans="1:13" x14ac:dyDescent="0.3">
      <c r="A13" t="s">
        <v>255</v>
      </c>
      <c r="B13">
        <v>900247</v>
      </c>
      <c r="D13">
        <v>1000068</v>
      </c>
      <c r="E13">
        <v>55514</v>
      </c>
      <c r="G13" t="s">
        <v>236</v>
      </c>
      <c r="H13" t="s">
        <v>231</v>
      </c>
      <c r="I13" t="s">
        <v>256</v>
      </c>
      <c r="J13" s="66">
        <v>36.415998999999999</v>
      </c>
      <c r="K13" s="66">
        <v>-114.960916</v>
      </c>
      <c r="L13">
        <v>600.6</v>
      </c>
    </row>
    <row r="14" spans="1:13" x14ac:dyDescent="0.3">
      <c r="A14" t="s">
        <v>257</v>
      </c>
      <c r="B14">
        <v>910515</v>
      </c>
      <c r="E14">
        <v>56336</v>
      </c>
      <c r="G14" t="s">
        <v>258</v>
      </c>
      <c r="H14" t="s">
        <v>237</v>
      </c>
      <c r="I14" t="s">
        <v>259</v>
      </c>
      <c r="J14" s="66">
        <v>34.814700000000002</v>
      </c>
      <c r="K14" s="66">
        <v>-105.0108</v>
      </c>
      <c r="L14">
        <v>90</v>
      </c>
    </row>
    <row r="15" spans="1:13" x14ac:dyDescent="0.3">
      <c r="A15" t="s">
        <v>260</v>
      </c>
      <c r="B15">
        <v>900234</v>
      </c>
      <c r="D15">
        <v>1001399</v>
      </c>
      <c r="E15">
        <v>55282</v>
      </c>
      <c r="G15" t="s">
        <v>236</v>
      </c>
      <c r="H15" t="s">
        <v>240</v>
      </c>
      <c r="I15" t="s">
        <v>261</v>
      </c>
      <c r="J15" s="66">
        <v>33.341700000000003</v>
      </c>
      <c r="K15" s="66">
        <v>-112.8897</v>
      </c>
      <c r="L15">
        <v>713</v>
      </c>
    </row>
    <row r="16" spans="1:13" x14ac:dyDescent="0.3">
      <c r="A16" t="s">
        <v>262</v>
      </c>
      <c r="B16">
        <v>710101</v>
      </c>
      <c r="E16">
        <v>57680</v>
      </c>
      <c r="G16" t="s">
        <v>233</v>
      </c>
      <c r="H16" t="s">
        <v>240</v>
      </c>
      <c r="I16" t="s">
        <v>263</v>
      </c>
      <c r="J16" s="66">
        <v>33.305</v>
      </c>
      <c r="K16" s="66">
        <v>-112.833888</v>
      </c>
      <c r="L16">
        <v>127</v>
      </c>
    </row>
    <row r="17" spans="1:12" x14ac:dyDescent="0.3">
      <c r="A17" t="s">
        <v>264</v>
      </c>
      <c r="B17">
        <v>800016</v>
      </c>
      <c r="E17">
        <v>56855</v>
      </c>
      <c r="G17" t="s">
        <v>258</v>
      </c>
      <c r="H17" t="s">
        <v>265</v>
      </c>
      <c r="I17" t="s">
        <v>266</v>
      </c>
      <c r="J17" s="66">
        <v>45.716700000000003</v>
      </c>
      <c r="K17" s="66">
        <v>-120.2008</v>
      </c>
      <c r="L17">
        <v>103</v>
      </c>
    </row>
    <row r="18" spans="1:12" x14ac:dyDescent="0.3">
      <c r="A18" t="s">
        <v>267</v>
      </c>
      <c r="B18">
        <v>500240</v>
      </c>
      <c r="E18">
        <v>825</v>
      </c>
      <c r="G18" t="s">
        <v>230</v>
      </c>
      <c r="H18" t="s">
        <v>1</v>
      </c>
      <c r="I18" t="s">
        <v>268</v>
      </c>
      <c r="J18" s="66">
        <v>44.078629999999997</v>
      </c>
      <c r="K18" s="66">
        <v>-111.497326</v>
      </c>
      <c r="L18">
        <v>6.8</v>
      </c>
    </row>
    <row r="19" spans="1:12" x14ac:dyDescent="0.3">
      <c r="A19" t="s">
        <v>271</v>
      </c>
      <c r="B19">
        <v>19101510</v>
      </c>
      <c r="G19" t="s">
        <v>233</v>
      </c>
      <c r="H19" t="s">
        <v>234</v>
      </c>
      <c r="J19"/>
      <c r="K19"/>
    </row>
    <row r="20" spans="1:12" x14ac:dyDescent="0.3">
      <c r="A20" t="s">
        <v>272</v>
      </c>
      <c r="B20">
        <v>910473</v>
      </c>
      <c r="E20">
        <v>58262</v>
      </c>
      <c r="G20" t="s">
        <v>233</v>
      </c>
      <c r="H20" t="s">
        <v>240</v>
      </c>
      <c r="I20" t="s">
        <v>273</v>
      </c>
      <c r="J20" s="66">
        <v>33.498002999999997</v>
      </c>
      <c r="K20" s="66">
        <v>-112.813458</v>
      </c>
      <c r="L20">
        <v>14.8</v>
      </c>
    </row>
    <row r="21" spans="1:12" x14ac:dyDescent="0.3">
      <c r="A21" t="s">
        <v>274</v>
      </c>
      <c r="B21">
        <v>15933300</v>
      </c>
      <c r="E21">
        <v>63507</v>
      </c>
      <c r="G21" t="s">
        <v>233</v>
      </c>
      <c r="H21" t="s">
        <v>265</v>
      </c>
      <c r="I21" t="s">
        <v>1206</v>
      </c>
      <c r="J21" s="66">
        <v>45.131300000000003</v>
      </c>
      <c r="K21" s="66">
        <v>-120.8653</v>
      </c>
      <c r="L21">
        <v>60</v>
      </c>
    </row>
    <row r="22" spans="1:12" x14ac:dyDescent="0.3">
      <c r="A22" t="s">
        <v>275</v>
      </c>
      <c r="B22">
        <v>910100</v>
      </c>
      <c r="D22">
        <v>1002488</v>
      </c>
      <c r="E22">
        <v>8073</v>
      </c>
      <c r="G22" t="s">
        <v>236</v>
      </c>
      <c r="H22" t="s">
        <v>265</v>
      </c>
      <c r="I22" t="s">
        <v>276</v>
      </c>
      <c r="J22" s="66">
        <v>46.172401000000001</v>
      </c>
      <c r="K22" s="66">
        <v>-123.17392</v>
      </c>
      <c r="L22">
        <v>610.70000000000005</v>
      </c>
    </row>
    <row r="23" spans="1:12" x14ac:dyDescent="0.3">
      <c r="A23" t="s">
        <v>277</v>
      </c>
      <c r="B23">
        <v>500246</v>
      </c>
      <c r="E23">
        <v>6484</v>
      </c>
      <c r="G23" t="s">
        <v>230</v>
      </c>
      <c r="H23" t="s">
        <v>265</v>
      </c>
      <c r="I23" t="s">
        <v>278</v>
      </c>
      <c r="J23" s="66">
        <v>44.062325999999999</v>
      </c>
      <c r="K23" s="66">
        <v>-121.31333100000001</v>
      </c>
      <c r="L23">
        <v>1.1000000000000001</v>
      </c>
    </row>
    <row r="24" spans="1:12" x14ac:dyDescent="0.3">
      <c r="A24" s="122" t="s">
        <v>279</v>
      </c>
      <c r="B24" s="123">
        <v>910101</v>
      </c>
      <c r="C24" s="123"/>
      <c r="D24" s="122">
        <v>1000244</v>
      </c>
      <c r="E24" s="122">
        <v>55733</v>
      </c>
      <c r="F24" s="122"/>
      <c r="G24" s="122" t="s">
        <v>236</v>
      </c>
      <c r="H24" s="122" t="s">
        <v>1</v>
      </c>
      <c r="I24" t="s">
        <v>280</v>
      </c>
      <c r="J24" s="66">
        <v>43.147153000000003</v>
      </c>
      <c r="K24" s="66">
        <v>-115.66663699999999</v>
      </c>
      <c r="L24">
        <v>172.8</v>
      </c>
    </row>
    <row r="25" spans="1:12" x14ac:dyDescent="0.3">
      <c r="A25" s="122" t="s">
        <v>281</v>
      </c>
      <c r="B25" s="123">
        <v>63594800</v>
      </c>
      <c r="C25" s="123"/>
      <c r="D25" s="122"/>
      <c r="E25" s="122">
        <v>59491</v>
      </c>
      <c r="F25" s="122"/>
      <c r="G25" s="122" t="s">
        <v>258</v>
      </c>
      <c r="H25" s="122" t="s">
        <v>265</v>
      </c>
      <c r="I25" t="s">
        <v>282</v>
      </c>
      <c r="J25" s="66">
        <v>45.673400000000001</v>
      </c>
      <c r="K25" s="66">
        <v>-121.2728</v>
      </c>
      <c r="L25">
        <v>10</v>
      </c>
    </row>
    <row r="26" spans="1:12" x14ac:dyDescent="0.3">
      <c r="A26" s="122" t="s">
        <v>283</v>
      </c>
      <c r="B26" s="123">
        <v>900033</v>
      </c>
      <c r="C26" s="123"/>
      <c r="D26" s="122"/>
      <c r="E26" s="122">
        <v>10287</v>
      </c>
      <c r="F26" s="122"/>
      <c r="G26" s="122" t="s">
        <v>284</v>
      </c>
      <c r="H26" s="122" t="s">
        <v>231</v>
      </c>
      <c r="I26" t="s">
        <v>285</v>
      </c>
      <c r="J26" s="66">
        <v>40.554699999999997</v>
      </c>
      <c r="K26" s="66">
        <v>-116.61750000000001</v>
      </c>
      <c r="L26">
        <v>20.6</v>
      </c>
    </row>
    <row r="27" spans="1:12" x14ac:dyDescent="0.3">
      <c r="A27" s="122" t="s">
        <v>286</v>
      </c>
      <c r="B27" s="123">
        <v>500299</v>
      </c>
      <c r="C27" s="123"/>
      <c r="D27" s="122"/>
      <c r="E27" s="122">
        <v>3074</v>
      </c>
      <c r="F27" s="122"/>
      <c r="G27" s="122" t="s">
        <v>230</v>
      </c>
      <c r="H27" s="122" t="s">
        <v>265</v>
      </c>
      <c r="I27" t="s">
        <v>287</v>
      </c>
      <c r="J27" s="66">
        <v>44.751399999999997</v>
      </c>
      <c r="K27" s="66">
        <v>-122.28319999999999</v>
      </c>
      <c r="L27">
        <v>18</v>
      </c>
    </row>
    <row r="28" spans="1:12" x14ac:dyDescent="0.3">
      <c r="A28" s="122" t="s">
        <v>288</v>
      </c>
      <c r="B28" s="123">
        <v>500244</v>
      </c>
      <c r="C28" s="123"/>
      <c r="D28" s="122"/>
      <c r="E28" s="122">
        <v>6459</v>
      </c>
      <c r="F28" s="122"/>
      <c r="G28" s="122" t="s">
        <v>230</v>
      </c>
      <c r="H28" s="122" t="s">
        <v>289</v>
      </c>
      <c r="I28" t="s">
        <v>290</v>
      </c>
      <c r="J28" s="66">
        <v>48.059199999999997</v>
      </c>
      <c r="K28" s="66">
        <v>-114.07080000000001</v>
      </c>
      <c r="L28">
        <v>4.0999999999999996</v>
      </c>
    </row>
    <row r="29" spans="1:12" x14ac:dyDescent="0.3">
      <c r="A29" s="122" t="s">
        <v>291</v>
      </c>
      <c r="B29" s="123">
        <v>800180</v>
      </c>
      <c r="C29" s="123"/>
      <c r="D29" s="122"/>
      <c r="E29" s="122">
        <v>57319</v>
      </c>
      <c r="F29" s="122"/>
      <c r="G29" s="122" t="s">
        <v>258</v>
      </c>
      <c r="H29" s="122" t="s">
        <v>234</v>
      </c>
      <c r="I29" t="s">
        <v>292</v>
      </c>
      <c r="J29" s="66">
        <v>45.919199999999996</v>
      </c>
      <c r="K29" s="66">
        <v>-120.3039</v>
      </c>
      <c r="L29">
        <v>50</v>
      </c>
    </row>
    <row r="30" spans="1:12" x14ac:dyDescent="0.3">
      <c r="A30" s="122" t="s">
        <v>293</v>
      </c>
      <c r="B30" s="123">
        <v>800177</v>
      </c>
      <c r="C30" s="123"/>
      <c r="D30" s="122"/>
      <c r="E30" s="122">
        <v>56361</v>
      </c>
      <c r="F30" s="122"/>
      <c r="G30" s="122" t="s">
        <v>258</v>
      </c>
      <c r="H30" s="122" t="s">
        <v>234</v>
      </c>
      <c r="I30" t="s">
        <v>294</v>
      </c>
      <c r="J30" s="66">
        <v>45.887700000000002</v>
      </c>
      <c r="K30" s="66">
        <v>-120.28959999999999</v>
      </c>
      <c r="L30">
        <v>199</v>
      </c>
    </row>
    <row r="31" spans="1:12" x14ac:dyDescent="0.3">
      <c r="A31" s="122" t="s">
        <v>295</v>
      </c>
      <c r="B31" s="123">
        <v>910344</v>
      </c>
      <c r="C31" s="123"/>
      <c r="D31" s="122"/>
      <c r="E31">
        <v>57393</v>
      </c>
      <c r="F31" s="122"/>
      <c r="G31" s="122" t="s">
        <v>296</v>
      </c>
      <c r="H31" s="122" t="s">
        <v>1</v>
      </c>
      <c r="I31" t="s">
        <v>297</v>
      </c>
      <c r="J31" s="66">
        <v>42.865600000000001</v>
      </c>
      <c r="K31" s="66">
        <v>-114.7914</v>
      </c>
      <c r="L31">
        <v>1.6</v>
      </c>
    </row>
    <row r="32" spans="1:12" x14ac:dyDescent="0.3">
      <c r="A32" s="122" t="s">
        <v>298</v>
      </c>
      <c r="B32" s="123">
        <v>800007</v>
      </c>
      <c r="C32" s="123"/>
      <c r="D32" s="122"/>
      <c r="E32">
        <v>56485</v>
      </c>
      <c r="F32" s="122"/>
      <c r="G32" s="122" t="s">
        <v>258</v>
      </c>
      <c r="H32" s="122" t="s">
        <v>265</v>
      </c>
      <c r="I32" t="s">
        <v>299</v>
      </c>
      <c r="J32" s="66">
        <v>45.653745000000001</v>
      </c>
      <c r="K32" s="66">
        <v>-120.603414</v>
      </c>
      <c r="L32">
        <v>125.4</v>
      </c>
    </row>
    <row r="33" spans="1:12" x14ac:dyDescent="0.3">
      <c r="A33" s="122" t="s">
        <v>300</v>
      </c>
      <c r="B33" s="123">
        <v>810004</v>
      </c>
      <c r="C33" s="123"/>
      <c r="D33" s="122"/>
      <c r="E33">
        <v>56485</v>
      </c>
      <c r="F33" s="122"/>
      <c r="G33" s="122" t="s">
        <v>258</v>
      </c>
      <c r="H33" s="122" t="s">
        <v>265</v>
      </c>
      <c r="I33" t="s">
        <v>299</v>
      </c>
      <c r="J33" s="66">
        <v>45.653745000000001</v>
      </c>
      <c r="K33" s="66">
        <v>-120.603414</v>
      </c>
      <c r="L33">
        <v>149.5</v>
      </c>
    </row>
    <row r="34" spans="1:12" x14ac:dyDescent="0.3">
      <c r="A34" s="122" t="s">
        <v>301</v>
      </c>
      <c r="B34" s="123">
        <v>810003</v>
      </c>
      <c r="C34" s="123"/>
      <c r="D34" s="122"/>
      <c r="E34" s="122">
        <v>56485</v>
      </c>
      <c r="F34" s="122"/>
      <c r="G34" s="122" t="s">
        <v>258</v>
      </c>
      <c r="H34" s="122" t="s">
        <v>265</v>
      </c>
      <c r="I34" t="s">
        <v>299</v>
      </c>
      <c r="J34" s="66">
        <v>45.653745000000001</v>
      </c>
      <c r="K34" s="66">
        <v>-120.603414</v>
      </c>
      <c r="L34">
        <v>174.8</v>
      </c>
    </row>
    <row r="35" spans="1:12" x14ac:dyDescent="0.3">
      <c r="A35" s="122" t="s">
        <v>302</v>
      </c>
      <c r="B35" s="123">
        <v>900038</v>
      </c>
      <c r="C35" s="123"/>
      <c r="D35" s="122"/>
      <c r="E35" s="122">
        <v>10869</v>
      </c>
      <c r="F35" s="122"/>
      <c r="G35" s="122" t="s">
        <v>296</v>
      </c>
      <c r="H35" s="122" t="s">
        <v>265</v>
      </c>
      <c r="I35" t="s">
        <v>303</v>
      </c>
      <c r="J35" s="66">
        <v>42.436110999999997</v>
      </c>
      <c r="K35" s="66">
        <v>-122.849958</v>
      </c>
      <c r="L35">
        <v>40</v>
      </c>
    </row>
    <row r="36" spans="1:12" x14ac:dyDescent="0.3">
      <c r="A36" s="122" t="s">
        <v>304</v>
      </c>
      <c r="B36" s="123">
        <v>500300</v>
      </c>
      <c r="C36" s="123"/>
      <c r="D36" s="122"/>
      <c r="E36" s="122">
        <v>6396</v>
      </c>
      <c r="F36" s="122"/>
      <c r="G36" s="122" t="s">
        <v>230</v>
      </c>
      <c r="H36" s="122" t="s">
        <v>1</v>
      </c>
      <c r="I36" t="s">
        <v>305</v>
      </c>
      <c r="J36" s="66">
        <v>43.930461999999999</v>
      </c>
      <c r="K36" s="66">
        <v>-116.437172</v>
      </c>
      <c r="L36">
        <v>10.199999999999999</v>
      </c>
    </row>
    <row r="37" spans="1:12" x14ac:dyDescent="0.3">
      <c r="A37" s="122" t="s">
        <v>306</v>
      </c>
      <c r="B37" s="123">
        <v>78332300</v>
      </c>
      <c r="C37" s="123"/>
      <c r="D37" s="122"/>
      <c r="E37" s="122">
        <v>54860</v>
      </c>
      <c r="F37" s="122"/>
      <c r="G37" s="122" t="s">
        <v>230</v>
      </c>
      <c r="H37" s="122" t="s">
        <v>234</v>
      </c>
    </row>
    <row r="38" spans="1:12" x14ac:dyDescent="0.3">
      <c r="A38" s="122" t="s">
        <v>307</v>
      </c>
      <c r="B38" s="123">
        <v>910554</v>
      </c>
      <c r="C38" s="123"/>
      <c r="D38" s="122">
        <v>1000489</v>
      </c>
      <c r="E38" s="122">
        <v>56482</v>
      </c>
      <c r="F38" s="122"/>
      <c r="G38" s="122" t="s">
        <v>236</v>
      </c>
      <c r="H38" s="122" t="s">
        <v>240</v>
      </c>
      <c r="I38" t="s">
        <v>308</v>
      </c>
      <c r="J38" s="66">
        <v>35.036099999999998</v>
      </c>
      <c r="K38" s="66">
        <v>-114.15940000000001</v>
      </c>
    </row>
    <row r="39" spans="1:12" x14ac:dyDescent="0.3">
      <c r="A39" s="122" t="s">
        <v>309</v>
      </c>
      <c r="B39" s="123">
        <v>810005</v>
      </c>
      <c r="C39" s="123"/>
      <c r="D39" s="122"/>
      <c r="E39" s="122"/>
      <c r="F39" s="122"/>
      <c r="G39" s="122" t="s">
        <v>258</v>
      </c>
      <c r="H39" s="122" t="s">
        <v>310</v>
      </c>
      <c r="L39">
        <v>150</v>
      </c>
    </row>
    <row r="40" spans="1:12" x14ac:dyDescent="0.3">
      <c r="A40" s="122" t="s">
        <v>311</v>
      </c>
      <c r="B40" s="123">
        <v>810006</v>
      </c>
      <c r="C40" s="123"/>
      <c r="D40" s="122"/>
      <c r="E40" s="122"/>
      <c r="F40" s="122"/>
      <c r="G40" s="122" t="s">
        <v>258</v>
      </c>
      <c r="H40" s="122" t="s">
        <v>310</v>
      </c>
      <c r="L40">
        <v>150</v>
      </c>
    </row>
    <row r="41" spans="1:12" x14ac:dyDescent="0.3">
      <c r="A41" s="122" t="s">
        <v>312</v>
      </c>
      <c r="B41" s="123">
        <v>900048</v>
      </c>
      <c r="C41" s="123"/>
      <c r="D41" s="122"/>
      <c r="E41" s="122">
        <v>56982</v>
      </c>
      <c r="F41" s="122"/>
      <c r="G41" s="122" t="s">
        <v>284</v>
      </c>
      <c r="H41" s="122" t="s">
        <v>231</v>
      </c>
      <c r="I41" t="s">
        <v>313</v>
      </c>
      <c r="J41" s="66">
        <v>40.996099999999998</v>
      </c>
      <c r="K41" s="66">
        <v>-118.1414</v>
      </c>
      <c r="L41">
        <v>63.9</v>
      </c>
    </row>
    <row r="42" spans="1:12" x14ac:dyDescent="0.3">
      <c r="A42" s="122" t="s">
        <v>314</v>
      </c>
      <c r="B42" s="123">
        <v>901652</v>
      </c>
      <c r="C42" s="123"/>
      <c r="D42" s="122"/>
      <c r="E42" s="122">
        <v>299</v>
      </c>
      <c r="F42" s="122"/>
      <c r="G42" s="122" t="s">
        <v>315</v>
      </c>
      <c r="H42" s="122" t="s">
        <v>316</v>
      </c>
      <c r="I42" t="s">
        <v>317</v>
      </c>
      <c r="J42" s="66">
        <v>38.488900000000001</v>
      </c>
      <c r="K42" s="66">
        <v>-112.8533</v>
      </c>
      <c r="L42">
        <v>38.1</v>
      </c>
    </row>
    <row r="43" spans="1:12" x14ac:dyDescent="0.3">
      <c r="A43" s="122" t="s">
        <v>318</v>
      </c>
      <c r="B43" s="123">
        <v>500301</v>
      </c>
      <c r="C43" s="123"/>
      <c r="D43" s="122"/>
      <c r="E43" s="122">
        <v>6397</v>
      </c>
      <c r="F43" s="122"/>
      <c r="G43" s="122" t="s">
        <v>230</v>
      </c>
      <c r="H43" s="122" t="s">
        <v>1</v>
      </c>
      <c r="I43" t="s">
        <v>319</v>
      </c>
      <c r="J43" s="66">
        <v>43.537685000000003</v>
      </c>
      <c r="K43" s="66">
        <v>-116.093756</v>
      </c>
      <c r="L43">
        <v>3.3</v>
      </c>
    </row>
    <row r="44" spans="1:12" x14ac:dyDescent="0.3">
      <c r="A44" s="122" t="s">
        <v>320</v>
      </c>
      <c r="B44" s="123">
        <v>500302</v>
      </c>
      <c r="C44" s="123"/>
      <c r="D44" s="122"/>
      <c r="E44" s="122">
        <v>3075</v>
      </c>
      <c r="F44" s="122"/>
      <c r="G44" s="122" t="s">
        <v>230</v>
      </c>
      <c r="H44" s="122" t="s">
        <v>265</v>
      </c>
      <c r="I44" t="s">
        <v>321</v>
      </c>
      <c r="J44" s="66">
        <v>45.644100000000002</v>
      </c>
      <c r="K44" s="66">
        <v>-121.94100899999999</v>
      </c>
      <c r="L44">
        <v>1092.9000000000001</v>
      </c>
    </row>
    <row r="45" spans="1:12" x14ac:dyDescent="0.3">
      <c r="A45" s="122" t="s">
        <v>322</v>
      </c>
      <c r="B45" s="123">
        <v>300001</v>
      </c>
      <c r="C45" s="123"/>
      <c r="D45" s="122"/>
      <c r="E45" s="122">
        <v>3075</v>
      </c>
      <c r="F45" s="122"/>
      <c r="G45" s="122" t="s">
        <v>269</v>
      </c>
      <c r="H45" s="122" t="s">
        <v>270</v>
      </c>
      <c r="I45" t="s">
        <v>270</v>
      </c>
      <c r="J45" s="66" t="s">
        <v>270</v>
      </c>
      <c r="K45" s="66" t="s">
        <v>270</v>
      </c>
    </row>
    <row r="46" spans="1:12" x14ac:dyDescent="0.3">
      <c r="A46" s="122" t="s">
        <v>323</v>
      </c>
      <c r="B46" s="123">
        <v>910556</v>
      </c>
      <c r="C46" s="123"/>
      <c r="D46" s="122">
        <v>1010860</v>
      </c>
      <c r="E46" s="122">
        <v>8022</v>
      </c>
      <c r="F46" s="122"/>
      <c r="G46" s="122" t="s">
        <v>236</v>
      </c>
      <c r="H46" s="122" t="s">
        <v>234</v>
      </c>
      <c r="I46" t="s">
        <v>324</v>
      </c>
      <c r="J46" s="66">
        <v>47.696823000000002</v>
      </c>
      <c r="K46" s="66">
        <v>-117.154729</v>
      </c>
      <c r="L46">
        <v>25</v>
      </c>
    </row>
    <row r="47" spans="1:12" x14ac:dyDescent="0.3">
      <c r="A47" s="122" t="s">
        <v>325</v>
      </c>
      <c r="B47" s="123">
        <v>500043</v>
      </c>
      <c r="C47" s="123"/>
      <c r="D47" s="122"/>
      <c r="E47" s="122">
        <v>6433</v>
      </c>
      <c r="F47" s="122"/>
      <c r="G47" s="122" t="s">
        <v>230</v>
      </c>
      <c r="H47" s="122" t="s">
        <v>234</v>
      </c>
      <c r="I47" t="s">
        <v>326</v>
      </c>
      <c r="J47" s="66">
        <v>48.987110999999999</v>
      </c>
      <c r="K47" s="66">
        <v>-117.347847</v>
      </c>
      <c r="L47">
        <v>1039.8</v>
      </c>
    </row>
    <row r="48" spans="1:12" x14ac:dyDescent="0.3">
      <c r="A48" s="122" t="s">
        <v>327</v>
      </c>
      <c r="B48" s="123">
        <v>910349</v>
      </c>
      <c r="C48" s="123"/>
      <c r="D48" s="122"/>
      <c r="E48" s="122"/>
      <c r="F48" s="122"/>
      <c r="G48" s="122" t="s">
        <v>230</v>
      </c>
      <c r="H48" s="122" t="s">
        <v>1</v>
      </c>
    </row>
    <row r="49" spans="1:12" x14ac:dyDescent="0.3">
      <c r="A49" s="122" t="s">
        <v>328</v>
      </c>
      <c r="B49" s="123">
        <v>910311</v>
      </c>
      <c r="C49" s="123"/>
      <c r="D49" s="122"/>
      <c r="E49" s="122">
        <v>3891</v>
      </c>
      <c r="F49" s="122"/>
      <c r="G49" s="122" t="s">
        <v>230</v>
      </c>
      <c r="H49" s="122" t="s">
        <v>234</v>
      </c>
      <c r="I49" t="s">
        <v>329</v>
      </c>
      <c r="J49" s="66">
        <v>48.780856</v>
      </c>
      <c r="K49" s="66">
        <v>-117.41833699999999</v>
      </c>
      <c r="L49">
        <v>88</v>
      </c>
    </row>
    <row r="50" spans="1:12" x14ac:dyDescent="0.3">
      <c r="A50" s="122" t="s">
        <v>330</v>
      </c>
      <c r="B50" s="123">
        <v>501022</v>
      </c>
      <c r="C50" s="123"/>
      <c r="D50" s="122"/>
      <c r="E50" s="122"/>
      <c r="F50" s="122"/>
      <c r="G50" s="122" t="s">
        <v>230</v>
      </c>
      <c r="H50" s="122" t="s">
        <v>310</v>
      </c>
      <c r="I50" t="s">
        <v>331</v>
      </c>
      <c r="J50" s="66">
        <v>50.729799999999997</v>
      </c>
      <c r="K50" s="66">
        <v>-122.23998</v>
      </c>
      <c r="L50">
        <v>180</v>
      </c>
    </row>
    <row r="51" spans="1:12" x14ac:dyDescent="0.3">
      <c r="A51" s="122" t="s">
        <v>332</v>
      </c>
      <c r="B51" s="123">
        <v>501023</v>
      </c>
      <c r="C51" s="123"/>
      <c r="D51" s="122"/>
      <c r="E51" s="122"/>
      <c r="F51" s="122"/>
      <c r="G51" s="122" t="s">
        <v>230</v>
      </c>
      <c r="H51" s="122" t="s">
        <v>310</v>
      </c>
      <c r="I51" t="s">
        <v>333</v>
      </c>
      <c r="J51" s="66">
        <v>50.7239</v>
      </c>
      <c r="K51" s="66">
        <v>-122.2444</v>
      </c>
      <c r="L51">
        <v>248</v>
      </c>
    </row>
    <row r="52" spans="1:12" x14ac:dyDescent="0.3">
      <c r="A52" s="122" t="s">
        <v>334</v>
      </c>
      <c r="B52" s="123">
        <v>810110</v>
      </c>
      <c r="C52" s="123"/>
      <c r="D52" s="122"/>
      <c r="E52" s="122">
        <v>60145</v>
      </c>
      <c r="F52" s="122"/>
      <c r="G52" s="122" t="s">
        <v>258</v>
      </c>
      <c r="H52" s="122" t="s">
        <v>237</v>
      </c>
      <c r="I52" t="s">
        <v>335</v>
      </c>
      <c r="J52" s="66">
        <v>34.734178999999997</v>
      </c>
      <c r="K52" s="66">
        <v>-103.108047</v>
      </c>
      <c r="L52">
        <v>181.7</v>
      </c>
    </row>
    <row r="53" spans="1:12" x14ac:dyDescent="0.3">
      <c r="A53" s="122" t="s">
        <v>336</v>
      </c>
      <c r="B53" s="123">
        <v>810111</v>
      </c>
      <c r="C53" s="123"/>
      <c r="D53" s="122"/>
      <c r="E53" s="122">
        <v>60152</v>
      </c>
      <c r="F53" s="122"/>
      <c r="G53" s="122" t="s">
        <v>258</v>
      </c>
      <c r="H53" s="122" t="s">
        <v>237</v>
      </c>
      <c r="I53" t="s">
        <v>335</v>
      </c>
      <c r="J53" s="66">
        <v>34.727007</v>
      </c>
      <c r="K53" s="66">
        <v>-103.166771</v>
      </c>
      <c r="L53">
        <v>142.6</v>
      </c>
    </row>
    <row r="54" spans="1:12" x14ac:dyDescent="0.3">
      <c r="A54" s="122" t="s">
        <v>337</v>
      </c>
      <c r="B54" s="123">
        <v>500010</v>
      </c>
      <c r="C54" s="123"/>
      <c r="D54" s="122"/>
      <c r="E54" s="122">
        <v>811</v>
      </c>
      <c r="F54" s="122"/>
      <c r="G54" s="122" t="s">
        <v>230</v>
      </c>
      <c r="H54" s="122" t="s">
        <v>1</v>
      </c>
      <c r="I54" t="s">
        <v>338</v>
      </c>
      <c r="J54" s="66">
        <v>44.8367</v>
      </c>
      <c r="K54" s="66">
        <v>-116.89749999999999</v>
      </c>
      <c r="L54">
        <v>675</v>
      </c>
    </row>
    <row r="55" spans="1:12" x14ac:dyDescent="0.3">
      <c r="A55" s="122" t="s">
        <v>339</v>
      </c>
      <c r="B55" s="123">
        <v>52894400</v>
      </c>
      <c r="C55" s="123"/>
      <c r="D55" s="122"/>
      <c r="E55" s="122">
        <v>63464</v>
      </c>
      <c r="F55" s="122"/>
      <c r="G55" s="122" t="s">
        <v>233</v>
      </c>
      <c r="H55" s="122" t="s">
        <v>265</v>
      </c>
    </row>
    <row r="56" spans="1:12" x14ac:dyDescent="0.3">
      <c r="A56" s="122" t="s">
        <v>340</v>
      </c>
      <c r="B56" s="123">
        <v>43455300</v>
      </c>
      <c r="C56" s="123"/>
      <c r="D56" s="122"/>
      <c r="E56" s="122">
        <v>56434</v>
      </c>
      <c r="F56" s="122"/>
      <c r="G56" s="122" t="s">
        <v>258</v>
      </c>
      <c r="H56" s="122" t="s">
        <v>1</v>
      </c>
    </row>
    <row r="57" spans="1:12" x14ac:dyDescent="0.3">
      <c r="A57" s="122" t="s">
        <v>341</v>
      </c>
      <c r="B57" s="123">
        <v>64714100</v>
      </c>
      <c r="C57" s="123"/>
      <c r="D57" s="122"/>
      <c r="E57" s="122"/>
      <c r="F57" s="122"/>
      <c r="G57" s="122" t="s">
        <v>230</v>
      </c>
      <c r="H57" s="122" t="s">
        <v>342</v>
      </c>
      <c r="I57" t="s">
        <v>343</v>
      </c>
      <c r="J57" s="66">
        <v>46.544589999999999</v>
      </c>
      <c r="K57" s="66">
        <v>-121.74951</v>
      </c>
      <c r="L57">
        <v>0.6</v>
      </c>
    </row>
    <row r="58" spans="1:12" x14ac:dyDescent="0.3">
      <c r="A58" s="122" t="s">
        <v>344</v>
      </c>
      <c r="B58" s="123">
        <v>500011</v>
      </c>
      <c r="C58" s="123"/>
      <c r="D58" s="122"/>
      <c r="E58" s="122">
        <v>833</v>
      </c>
      <c r="F58" s="122"/>
      <c r="G58" s="122" t="s">
        <v>230</v>
      </c>
      <c r="H58" s="122" t="s">
        <v>1</v>
      </c>
      <c r="I58" t="s">
        <v>345</v>
      </c>
      <c r="J58" s="66">
        <v>48.084443999999998</v>
      </c>
      <c r="K58" s="66">
        <v>-116.053056</v>
      </c>
      <c r="L58">
        <v>265.2</v>
      </c>
    </row>
    <row r="59" spans="1:12" x14ac:dyDescent="0.3">
      <c r="A59" s="122" t="s">
        <v>346</v>
      </c>
      <c r="B59" s="123">
        <v>800017</v>
      </c>
      <c r="C59" s="123"/>
      <c r="D59" s="122"/>
      <c r="E59" s="122">
        <v>57550</v>
      </c>
      <c r="F59" s="122"/>
      <c r="G59" s="122" t="s">
        <v>258</v>
      </c>
      <c r="H59" s="122" t="s">
        <v>265</v>
      </c>
      <c r="I59" t="s">
        <v>347</v>
      </c>
      <c r="J59" s="66">
        <v>45.585549999999998</v>
      </c>
      <c r="K59" s="66">
        <v>-120.00824900000001</v>
      </c>
      <c r="L59">
        <v>290</v>
      </c>
    </row>
    <row r="60" spans="1:12" x14ac:dyDescent="0.3">
      <c r="A60" s="122" t="s">
        <v>348</v>
      </c>
      <c r="B60" s="123">
        <v>800015</v>
      </c>
      <c r="C60" s="123"/>
      <c r="D60" s="122"/>
      <c r="E60" s="122">
        <v>57526</v>
      </c>
      <c r="F60" s="122"/>
      <c r="G60" s="122" t="s">
        <v>258</v>
      </c>
      <c r="H60" s="122" t="s">
        <v>265</v>
      </c>
      <c r="I60" t="s">
        <v>349</v>
      </c>
      <c r="J60" s="66">
        <v>45.731611000000001</v>
      </c>
      <c r="K60" s="66">
        <v>-120.083466</v>
      </c>
      <c r="L60">
        <v>265</v>
      </c>
    </row>
    <row r="61" spans="1:12" x14ac:dyDescent="0.3">
      <c r="A61" s="122" t="s">
        <v>350</v>
      </c>
      <c r="B61" s="123">
        <v>800027</v>
      </c>
      <c r="C61" s="123"/>
      <c r="D61" s="122"/>
      <c r="E61" s="122">
        <v>57549</v>
      </c>
      <c r="F61" s="122"/>
      <c r="G61" s="122" t="s">
        <v>258</v>
      </c>
      <c r="H61" s="122" t="s">
        <v>265</v>
      </c>
      <c r="I61" t="s">
        <v>351</v>
      </c>
      <c r="J61" s="66">
        <v>45.706262000000002</v>
      </c>
      <c r="K61" s="66">
        <v>-120.079987</v>
      </c>
      <c r="L61">
        <v>290</v>
      </c>
    </row>
    <row r="62" spans="1:12" x14ac:dyDescent="0.3">
      <c r="A62" s="122" t="s">
        <v>352</v>
      </c>
      <c r="B62" s="123">
        <v>800053</v>
      </c>
      <c r="C62" s="123"/>
      <c r="D62" s="122"/>
      <c r="E62" s="122">
        <v>57090</v>
      </c>
      <c r="F62" s="122"/>
      <c r="G62" s="122" t="s">
        <v>258</v>
      </c>
      <c r="H62" s="122" t="s">
        <v>353</v>
      </c>
      <c r="I62" t="s">
        <v>354</v>
      </c>
      <c r="J62" s="66">
        <v>43.01455</v>
      </c>
      <c r="K62" s="66">
        <v>-105.999</v>
      </c>
      <c r="L62">
        <v>99</v>
      </c>
    </row>
    <row r="63" spans="1:12" x14ac:dyDescent="0.3">
      <c r="A63" s="122" t="s">
        <v>355</v>
      </c>
      <c r="B63" s="123">
        <v>800049</v>
      </c>
      <c r="C63" s="123"/>
      <c r="D63" s="122"/>
      <c r="E63" s="122"/>
      <c r="F63" s="122"/>
      <c r="G63" s="122" t="s">
        <v>258</v>
      </c>
      <c r="H63" s="122" t="s">
        <v>310</v>
      </c>
      <c r="L63">
        <v>99</v>
      </c>
    </row>
    <row r="64" spans="1:12" x14ac:dyDescent="0.3">
      <c r="A64" s="122" t="s">
        <v>356</v>
      </c>
      <c r="B64" s="123">
        <v>910102</v>
      </c>
      <c r="C64" s="123"/>
      <c r="D64" s="122">
        <v>1012606</v>
      </c>
      <c r="E64" s="122">
        <v>58503</v>
      </c>
      <c r="F64" s="122"/>
      <c r="G64" s="122" t="s">
        <v>236</v>
      </c>
      <c r="H64" s="122" t="s">
        <v>265</v>
      </c>
      <c r="I64" t="s">
        <v>357</v>
      </c>
      <c r="J64" s="66">
        <v>45.698611</v>
      </c>
      <c r="K64" s="66">
        <v>-119.813056</v>
      </c>
      <c r="L64">
        <v>500</v>
      </c>
    </row>
    <row r="65" spans="1:12" x14ac:dyDescent="0.3">
      <c r="A65" s="122" t="s">
        <v>358</v>
      </c>
      <c r="B65" s="123">
        <v>70980000</v>
      </c>
      <c r="C65" s="123"/>
      <c r="D65" s="122"/>
      <c r="E65" s="122">
        <v>56935</v>
      </c>
      <c r="F65" s="122"/>
      <c r="G65" s="122" t="s">
        <v>258</v>
      </c>
      <c r="H65" s="122" t="s">
        <v>1</v>
      </c>
    </row>
    <row r="66" spans="1:12" x14ac:dyDescent="0.3">
      <c r="A66" s="122" t="s">
        <v>359</v>
      </c>
      <c r="B66" s="123">
        <v>92104900</v>
      </c>
      <c r="C66" s="123"/>
      <c r="D66" s="122"/>
      <c r="E66" s="122">
        <v>56934</v>
      </c>
      <c r="F66" s="122"/>
      <c r="G66" s="122" t="s">
        <v>258</v>
      </c>
      <c r="H66" s="122" t="s">
        <v>1</v>
      </c>
    </row>
    <row r="67" spans="1:12" x14ac:dyDescent="0.3">
      <c r="A67" s="122" t="s">
        <v>360</v>
      </c>
      <c r="B67" s="123">
        <v>810100</v>
      </c>
      <c r="C67" s="123"/>
      <c r="D67" s="122"/>
      <c r="E67" s="122">
        <v>57210</v>
      </c>
      <c r="F67" s="122"/>
      <c r="G67" s="122" t="s">
        <v>258</v>
      </c>
      <c r="H67" s="122" t="s">
        <v>361</v>
      </c>
      <c r="I67" t="s">
        <v>362</v>
      </c>
      <c r="J67" s="66">
        <v>40.947499999999998</v>
      </c>
      <c r="K67" s="66">
        <v>-103.783889</v>
      </c>
      <c r="L67">
        <v>250</v>
      </c>
    </row>
    <row r="68" spans="1:12" x14ac:dyDescent="0.3">
      <c r="A68" s="122" t="s">
        <v>363</v>
      </c>
      <c r="B68" s="123">
        <v>800190</v>
      </c>
      <c r="C68" s="123"/>
      <c r="D68" s="122"/>
      <c r="E68" s="122">
        <v>56371</v>
      </c>
      <c r="F68" s="122"/>
      <c r="G68" s="122" t="s">
        <v>258</v>
      </c>
      <c r="H68" s="122" t="s">
        <v>361</v>
      </c>
      <c r="I68" t="s">
        <v>364</v>
      </c>
      <c r="J68" s="66">
        <v>40.894399999999997</v>
      </c>
      <c r="K68" s="66">
        <v>-104.0206</v>
      </c>
      <c r="L68">
        <v>300.5</v>
      </c>
    </row>
    <row r="69" spans="1:12" x14ac:dyDescent="0.3">
      <c r="A69" s="122" t="s">
        <v>365</v>
      </c>
      <c r="B69" s="123">
        <v>39409700</v>
      </c>
      <c r="C69" s="123"/>
      <c r="D69" s="122"/>
      <c r="E69" s="122">
        <v>6430</v>
      </c>
      <c r="F69" s="122"/>
      <c r="G69" s="122" t="s">
        <v>230</v>
      </c>
      <c r="H69" s="122" t="s">
        <v>234</v>
      </c>
    </row>
    <row r="70" spans="1:12" x14ac:dyDescent="0.3">
      <c r="A70" s="122" t="s">
        <v>366</v>
      </c>
      <c r="B70" s="123">
        <v>810112</v>
      </c>
      <c r="C70" s="123"/>
      <c r="D70" s="122"/>
      <c r="E70" s="122">
        <v>57315</v>
      </c>
      <c r="F70" s="122"/>
      <c r="G70" s="122" t="s">
        <v>258</v>
      </c>
      <c r="H70" s="122" t="s">
        <v>361</v>
      </c>
      <c r="I70" t="s">
        <v>367</v>
      </c>
      <c r="J70" s="66">
        <v>39.421787000000002</v>
      </c>
      <c r="K70" s="66">
        <v>-103.67814</v>
      </c>
      <c r="L70">
        <v>252</v>
      </c>
    </row>
    <row r="71" spans="1:12" x14ac:dyDescent="0.3">
      <c r="A71" s="122" t="s">
        <v>368</v>
      </c>
      <c r="B71" s="123">
        <v>910474</v>
      </c>
      <c r="C71" s="123"/>
      <c r="D71" s="122"/>
      <c r="E71" s="122">
        <v>63914</v>
      </c>
      <c r="F71" s="122"/>
      <c r="G71" s="122" t="s">
        <v>258</v>
      </c>
      <c r="H71" s="122" t="s">
        <v>353</v>
      </c>
      <c r="I71" t="s">
        <v>369</v>
      </c>
      <c r="J71" s="66">
        <v>43.019714</v>
      </c>
      <c r="K71" s="66">
        <v>-105.472139</v>
      </c>
      <c r="L71">
        <v>199.4</v>
      </c>
    </row>
    <row r="72" spans="1:12" x14ac:dyDescent="0.3">
      <c r="A72" s="122" t="s">
        <v>370</v>
      </c>
      <c r="B72" s="123">
        <v>910475</v>
      </c>
      <c r="C72" s="123"/>
      <c r="D72" s="122"/>
      <c r="E72" s="122">
        <v>63915</v>
      </c>
      <c r="F72" s="122"/>
      <c r="G72" s="122" t="s">
        <v>258</v>
      </c>
      <c r="H72" s="122" t="s">
        <v>353</v>
      </c>
      <c r="I72" t="s">
        <v>369</v>
      </c>
      <c r="J72" s="66">
        <v>42.969006999999998</v>
      </c>
      <c r="K72" s="66">
        <v>-105.365616</v>
      </c>
      <c r="L72">
        <v>199.84</v>
      </c>
    </row>
    <row r="73" spans="1:12" x14ac:dyDescent="0.3">
      <c r="A73" s="122" t="s">
        <v>371</v>
      </c>
      <c r="B73" s="123">
        <v>910476</v>
      </c>
      <c r="C73" s="123"/>
      <c r="D73" s="122"/>
      <c r="E73" s="122">
        <v>63916</v>
      </c>
      <c r="F73" s="122"/>
      <c r="G73" s="122" t="s">
        <v>258</v>
      </c>
      <c r="H73" s="122" t="s">
        <v>353</v>
      </c>
      <c r="I73" t="s">
        <v>369</v>
      </c>
      <c r="J73" s="66">
        <v>43.076692000000001</v>
      </c>
      <c r="K73" s="66">
        <v>-105.584352</v>
      </c>
      <c r="L73">
        <v>133.30000000000001</v>
      </c>
    </row>
    <row r="74" spans="1:12" x14ac:dyDescent="0.3">
      <c r="A74" s="122" t="s">
        <v>372</v>
      </c>
      <c r="B74" s="123">
        <v>900027</v>
      </c>
      <c r="C74" s="123"/>
      <c r="D74" s="122">
        <v>1000157</v>
      </c>
      <c r="E74" s="122">
        <v>55749</v>
      </c>
      <c r="F74" s="122"/>
      <c r="G74" s="122" t="s">
        <v>373</v>
      </c>
      <c r="H74" s="122" t="s">
        <v>289</v>
      </c>
      <c r="I74" t="s">
        <v>374</v>
      </c>
      <c r="J74" s="66">
        <v>45.757800000000003</v>
      </c>
      <c r="K74" s="66">
        <v>-107.6</v>
      </c>
      <c r="L74">
        <v>115.7</v>
      </c>
    </row>
    <row r="75" spans="1:12" x14ac:dyDescent="0.3">
      <c r="A75" s="122" t="s">
        <v>375</v>
      </c>
      <c r="B75" s="123">
        <v>500303</v>
      </c>
      <c r="C75" s="123"/>
      <c r="D75" s="122"/>
      <c r="E75" s="122">
        <v>6406</v>
      </c>
      <c r="F75" s="122"/>
      <c r="G75" s="122" t="s">
        <v>230</v>
      </c>
      <c r="H75" s="122" t="s">
        <v>234</v>
      </c>
      <c r="I75" t="s">
        <v>376</v>
      </c>
      <c r="J75" s="66">
        <v>46.266779999999997</v>
      </c>
      <c r="K75" s="66">
        <v>-119.589821</v>
      </c>
      <c r="L75">
        <v>12</v>
      </c>
    </row>
    <row r="76" spans="1:12" x14ac:dyDescent="0.3">
      <c r="A76" s="122" t="s">
        <v>377</v>
      </c>
      <c r="B76" s="123">
        <v>501024</v>
      </c>
      <c r="C76" s="123"/>
      <c r="D76" s="122"/>
      <c r="E76" s="122"/>
      <c r="F76" s="122"/>
      <c r="G76" s="122" t="s">
        <v>230</v>
      </c>
      <c r="H76" s="122" t="s">
        <v>310</v>
      </c>
      <c r="I76" t="s">
        <v>378</v>
      </c>
      <c r="J76" s="66">
        <v>49.976730000000003</v>
      </c>
      <c r="K76" s="66">
        <v>-123.14006000000001</v>
      </c>
      <c r="L76">
        <v>158</v>
      </c>
    </row>
    <row r="77" spans="1:12" x14ac:dyDescent="0.3">
      <c r="A77" t="s">
        <v>379</v>
      </c>
      <c r="B77" s="123">
        <v>900017</v>
      </c>
      <c r="C77" s="123"/>
      <c r="D77" s="122">
        <v>1000144</v>
      </c>
      <c r="E77" s="122">
        <v>55662</v>
      </c>
      <c r="F77" s="122"/>
      <c r="G77" s="122" t="s">
        <v>236</v>
      </c>
      <c r="H77" s="122" t="s">
        <v>234</v>
      </c>
      <c r="I77" t="s">
        <v>380</v>
      </c>
      <c r="J77" s="66">
        <v>46.622500000000002</v>
      </c>
      <c r="K77" s="66">
        <v>-122.9131</v>
      </c>
      <c r="L77">
        <v>593.29999999999995</v>
      </c>
    </row>
    <row r="78" spans="1:12" x14ac:dyDescent="0.3">
      <c r="A78" s="122" t="s">
        <v>381</v>
      </c>
      <c r="B78" s="123">
        <v>500304</v>
      </c>
      <c r="C78" s="123"/>
      <c r="D78" s="122"/>
      <c r="E78" s="122">
        <v>3921</v>
      </c>
      <c r="F78" s="122"/>
      <c r="G78" s="122" t="s">
        <v>230</v>
      </c>
      <c r="H78" s="122" t="s">
        <v>234</v>
      </c>
      <c r="I78" t="s">
        <v>382</v>
      </c>
      <c r="J78" s="66">
        <v>47.995100000000001</v>
      </c>
      <c r="K78" s="66">
        <v>-119.6404</v>
      </c>
      <c r="L78">
        <v>2456.1999999999998</v>
      </c>
    </row>
    <row r="79" spans="1:12" x14ac:dyDescent="0.3">
      <c r="A79" s="122" t="s">
        <v>383</v>
      </c>
      <c r="B79" s="123">
        <v>910477</v>
      </c>
      <c r="C79" s="123"/>
      <c r="D79" s="122"/>
      <c r="E79" s="122">
        <v>57560</v>
      </c>
      <c r="F79" s="122"/>
      <c r="G79" s="122" t="s">
        <v>233</v>
      </c>
      <c r="H79" s="122" t="s">
        <v>240</v>
      </c>
      <c r="I79" t="s">
        <v>384</v>
      </c>
      <c r="J79" s="66">
        <v>34.718429999999998</v>
      </c>
      <c r="K79" s="66">
        <v>-112.42899</v>
      </c>
      <c r="L79">
        <v>19</v>
      </c>
    </row>
    <row r="80" spans="1:12" x14ac:dyDescent="0.3">
      <c r="A80" s="122" t="s">
        <v>385</v>
      </c>
      <c r="B80" s="123">
        <v>900010</v>
      </c>
      <c r="C80" s="123"/>
      <c r="D80" s="122">
        <v>1001421</v>
      </c>
      <c r="E80" s="122">
        <v>113</v>
      </c>
      <c r="F80" s="122"/>
      <c r="G80" s="122" t="s">
        <v>373</v>
      </c>
      <c r="H80" s="122" t="s">
        <v>240</v>
      </c>
      <c r="I80" t="s">
        <v>386</v>
      </c>
      <c r="J80" s="66">
        <v>34.939399999999999</v>
      </c>
      <c r="K80" s="66">
        <v>-110.30329999999999</v>
      </c>
      <c r="L80">
        <v>1128.8</v>
      </c>
    </row>
    <row r="81" spans="1:12" x14ac:dyDescent="0.3">
      <c r="A81" t="s">
        <v>387</v>
      </c>
      <c r="B81" s="123">
        <v>900062</v>
      </c>
      <c r="C81" s="123"/>
      <c r="D81" s="122">
        <v>1000150</v>
      </c>
      <c r="E81" s="122">
        <v>55322</v>
      </c>
      <c r="F81" s="122"/>
      <c r="G81" s="122" t="s">
        <v>236</v>
      </c>
      <c r="H81" s="122" t="s">
        <v>231</v>
      </c>
      <c r="I81" t="s">
        <v>388</v>
      </c>
      <c r="J81" s="66">
        <v>36.383718999999999</v>
      </c>
      <c r="K81" s="66">
        <v>-114.921779</v>
      </c>
      <c r="L81">
        <v>1465.6</v>
      </c>
    </row>
    <row r="82" spans="1:12" x14ac:dyDescent="0.3">
      <c r="A82" s="122" t="s">
        <v>389</v>
      </c>
      <c r="B82" s="123">
        <v>90956987</v>
      </c>
      <c r="C82" s="123"/>
      <c r="D82" s="122"/>
      <c r="E82" s="122"/>
      <c r="F82" s="122"/>
      <c r="G82" s="122" t="s">
        <v>230</v>
      </c>
      <c r="H82" s="122" t="s">
        <v>265</v>
      </c>
      <c r="L82">
        <v>0.8</v>
      </c>
    </row>
    <row r="83" spans="1:12" x14ac:dyDescent="0.3">
      <c r="A83" t="s">
        <v>390</v>
      </c>
      <c r="B83">
        <v>510101</v>
      </c>
      <c r="E83">
        <v>812</v>
      </c>
      <c r="G83" t="s">
        <v>230</v>
      </c>
      <c r="H83" t="s">
        <v>1</v>
      </c>
      <c r="I83" t="s">
        <v>391</v>
      </c>
      <c r="J83">
        <v>42.944868999999997</v>
      </c>
      <c r="K83">
        <v>-115.977858</v>
      </c>
      <c r="L83">
        <v>82.8</v>
      </c>
    </row>
    <row r="84" spans="1:12" x14ac:dyDescent="0.3">
      <c r="A84" s="122" t="s">
        <v>392</v>
      </c>
      <c r="B84" s="123">
        <v>99613823</v>
      </c>
      <c r="C84" s="123"/>
      <c r="D84" s="122"/>
      <c r="E84" s="122"/>
      <c r="F84" s="122"/>
      <c r="G84" s="122" t="s">
        <v>230</v>
      </c>
      <c r="H84" s="122" t="s">
        <v>1</v>
      </c>
      <c r="L84">
        <v>0.22</v>
      </c>
    </row>
    <row r="85" spans="1:12" x14ac:dyDescent="0.3">
      <c r="A85" t="s">
        <v>393</v>
      </c>
      <c r="B85" s="123">
        <v>900056</v>
      </c>
      <c r="C85" s="123"/>
      <c r="D85" s="122">
        <v>1000726</v>
      </c>
      <c r="E85" s="122">
        <v>2322</v>
      </c>
      <c r="F85" s="122"/>
      <c r="G85" s="122" t="s">
        <v>236</v>
      </c>
      <c r="H85" s="122" t="s">
        <v>231</v>
      </c>
      <c r="I85" t="s">
        <v>394</v>
      </c>
      <c r="J85" s="66">
        <v>36.087499999999999</v>
      </c>
      <c r="K85" s="66">
        <v>-115.05070000000001</v>
      </c>
      <c r="L85">
        <v>1375.6</v>
      </c>
    </row>
    <row r="86" spans="1:12" x14ac:dyDescent="0.3">
      <c r="A86" t="s">
        <v>395</v>
      </c>
      <c r="B86" s="123">
        <v>500241</v>
      </c>
      <c r="C86" s="123"/>
      <c r="D86" s="122"/>
      <c r="E86" s="122">
        <v>3020</v>
      </c>
      <c r="F86" s="122"/>
      <c r="G86" s="122" t="s">
        <v>230</v>
      </c>
      <c r="H86" s="122" t="s">
        <v>265</v>
      </c>
      <c r="I86" t="s">
        <v>396</v>
      </c>
      <c r="J86" s="66">
        <v>43.251244</v>
      </c>
      <c r="K86" s="66">
        <v>-122.337924</v>
      </c>
      <c r="L86">
        <v>15</v>
      </c>
    </row>
    <row r="87" spans="1:12" x14ac:dyDescent="0.3">
      <c r="A87" s="122" t="s">
        <v>397</v>
      </c>
      <c r="B87" s="123">
        <v>500242</v>
      </c>
      <c r="C87" s="123"/>
      <c r="D87" s="122"/>
      <c r="E87" s="122">
        <v>3021</v>
      </c>
      <c r="F87" s="122"/>
      <c r="G87" s="122" t="s">
        <v>230</v>
      </c>
      <c r="H87" s="122" t="s">
        <v>265</v>
      </c>
      <c r="I87" t="s">
        <v>398</v>
      </c>
      <c r="J87" s="66">
        <v>43.266894000000001</v>
      </c>
      <c r="K87" s="66">
        <v>-122.409807</v>
      </c>
      <c r="L87">
        <v>26</v>
      </c>
    </row>
    <row r="88" spans="1:12" x14ac:dyDescent="0.3">
      <c r="A88" s="122" t="s">
        <v>399</v>
      </c>
      <c r="B88" s="123">
        <v>905578</v>
      </c>
      <c r="C88" s="123"/>
      <c r="D88" s="122"/>
      <c r="E88" s="122">
        <v>50637</v>
      </c>
      <c r="F88" s="122"/>
      <c r="G88" s="122" t="s">
        <v>296</v>
      </c>
      <c r="H88" s="122" t="s">
        <v>1</v>
      </c>
      <c r="I88" t="s">
        <v>400</v>
      </c>
      <c r="J88" s="66">
        <v>46.423056000000003</v>
      </c>
      <c r="K88" s="66">
        <v>-116.976389</v>
      </c>
      <c r="L88">
        <v>113.8</v>
      </c>
    </row>
    <row r="89" spans="1:12" x14ac:dyDescent="0.3">
      <c r="A89" s="122" t="s">
        <v>401</v>
      </c>
      <c r="B89" s="123">
        <v>910553</v>
      </c>
      <c r="C89" s="123"/>
      <c r="D89" s="122"/>
      <c r="E89" s="122">
        <v>65577</v>
      </c>
      <c r="F89" s="122"/>
      <c r="G89" s="122" t="s">
        <v>258</v>
      </c>
      <c r="H89" s="122" t="s">
        <v>289</v>
      </c>
    </row>
    <row r="90" spans="1:12" x14ac:dyDescent="0.3">
      <c r="A90" s="122" t="s">
        <v>402</v>
      </c>
      <c r="B90" s="123">
        <v>910540</v>
      </c>
      <c r="C90" s="123"/>
      <c r="D90" s="122"/>
      <c r="E90" s="122">
        <v>64054</v>
      </c>
      <c r="F90" s="122"/>
      <c r="G90" s="122" t="s">
        <v>258</v>
      </c>
      <c r="H90" s="122" t="s">
        <v>237</v>
      </c>
      <c r="I90" t="s">
        <v>403</v>
      </c>
      <c r="J90" s="66">
        <v>34.356549999999999</v>
      </c>
      <c r="K90" s="66">
        <v>-105.43676000000001</v>
      </c>
      <c r="L90">
        <v>225</v>
      </c>
    </row>
    <row r="91" spans="1:12" x14ac:dyDescent="0.3">
      <c r="A91" s="122" t="s">
        <v>404</v>
      </c>
      <c r="B91" s="123">
        <v>94794700</v>
      </c>
      <c r="C91" s="123"/>
      <c r="D91" s="122"/>
      <c r="E91" s="122">
        <v>57756</v>
      </c>
      <c r="F91" s="122"/>
      <c r="G91" s="122" t="s">
        <v>258</v>
      </c>
      <c r="H91" s="122" t="s">
        <v>234</v>
      </c>
    </row>
    <row r="92" spans="1:12" x14ac:dyDescent="0.3">
      <c r="A92" s="122" t="s">
        <v>405</v>
      </c>
      <c r="B92" s="123">
        <v>72880100</v>
      </c>
      <c r="C92" s="123"/>
      <c r="D92" s="122"/>
      <c r="E92" s="122">
        <v>57431</v>
      </c>
      <c r="F92" s="122"/>
      <c r="G92" s="122" t="s">
        <v>258</v>
      </c>
      <c r="H92" s="122" t="s">
        <v>1</v>
      </c>
    </row>
    <row r="93" spans="1:12" x14ac:dyDescent="0.3">
      <c r="A93" s="122" t="s">
        <v>406</v>
      </c>
      <c r="B93" s="123">
        <v>900325</v>
      </c>
      <c r="C93" s="123"/>
      <c r="D93" s="122">
        <v>1001020</v>
      </c>
      <c r="E93" s="122">
        <v>6076</v>
      </c>
      <c r="F93" s="122"/>
      <c r="G93" s="122" t="s">
        <v>373</v>
      </c>
      <c r="H93" s="122" t="s">
        <v>289</v>
      </c>
      <c r="I93" t="s">
        <v>407</v>
      </c>
      <c r="J93" s="66">
        <v>45.883099999999999</v>
      </c>
      <c r="K93" s="66">
        <v>-106.614</v>
      </c>
      <c r="L93">
        <v>2272</v>
      </c>
    </row>
    <row r="94" spans="1:12" x14ac:dyDescent="0.3">
      <c r="A94" t="s">
        <v>408</v>
      </c>
      <c r="B94" s="123">
        <v>600001</v>
      </c>
      <c r="C94" s="123"/>
      <c r="D94" s="122"/>
      <c r="E94" s="122">
        <v>371</v>
      </c>
      <c r="F94" s="122"/>
      <c r="G94" s="122" t="s">
        <v>409</v>
      </c>
      <c r="H94" s="122" t="s">
        <v>234</v>
      </c>
      <c r="I94" t="s">
        <v>410</v>
      </c>
      <c r="J94" s="66">
        <v>46.4711</v>
      </c>
      <c r="K94" s="66">
        <v>-119.3339</v>
      </c>
      <c r="L94">
        <v>1200</v>
      </c>
    </row>
    <row r="95" spans="1:12" x14ac:dyDescent="0.3">
      <c r="A95" s="122" t="s">
        <v>411</v>
      </c>
      <c r="B95" s="123">
        <v>800023</v>
      </c>
      <c r="C95" s="123"/>
      <c r="D95" s="122"/>
      <c r="E95" s="122">
        <v>56195</v>
      </c>
      <c r="F95" s="122"/>
      <c r="G95" s="122" t="s">
        <v>258</v>
      </c>
      <c r="H95" s="122" t="s">
        <v>265</v>
      </c>
      <c r="I95" t="s">
        <v>412</v>
      </c>
      <c r="J95" s="66">
        <v>45.942999999999998</v>
      </c>
      <c r="K95" s="66">
        <v>-118.59099999999999</v>
      </c>
      <c r="L95">
        <v>41</v>
      </c>
    </row>
    <row r="96" spans="1:12" x14ac:dyDescent="0.3">
      <c r="A96" s="122" t="s">
        <v>413</v>
      </c>
      <c r="B96" s="123">
        <v>810108</v>
      </c>
      <c r="C96" s="123"/>
      <c r="D96" s="122"/>
      <c r="E96" s="122">
        <v>55739</v>
      </c>
      <c r="F96" s="122"/>
      <c r="G96" s="122" t="s">
        <v>258</v>
      </c>
      <c r="H96" s="122" t="s">
        <v>265</v>
      </c>
      <c r="I96" t="s">
        <v>414</v>
      </c>
      <c r="J96" s="66">
        <v>45.276600000000002</v>
      </c>
      <c r="K96" s="66">
        <v>-120.2794</v>
      </c>
      <c r="L96">
        <v>49.8</v>
      </c>
    </row>
    <row r="97" spans="1:12" x14ac:dyDescent="0.3">
      <c r="A97" t="s">
        <v>415</v>
      </c>
      <c r="B97" s="123">
        <v>910125</v>
      </c>
      <c r="C97" s="123"/>
      <c r="D97" s="122">
        <v>1007962</v>
      </c>
      <c r="E97" s="122">
        <v>56948</v>
      </c>
      <c r="F97" s="122"/>
      <c r="G97" s="122" t="s">
        <v>236</v>
      </c>
      <c r="H97" s="122" t="s">
        <v>240</v>
      </c>
      <c r="I97" t="s">
        <v>416</v>
      </c>
      <c r="J97" s="66">
        <v>32.917399000000003</v>
      </c>
      <c r="K97" s="66">
        <v>-111.503327</v>
      </c>
      <c r="L97">
        <v>726</v>
      </c>
    </row>
    <row r="98" spans="1:12" x14ac:dyDescent="0.3">
      <c r="A98" t="s">
        <v>417</v>
      </c>
      <c r="B98" s="123">
        <v>500190</v>
      </c>
      <c r="C98" s="123"/>
      <c r="D98" s="122"/>
      <c r="E98" s="122">
        <v>294</v>
      </c>
      <c r="F98" s="122"/>
      <c r="G98" s="122" t="s">
        <v>230</v>
      </c>
      <c r="H98" s="122" t="s">
        <v>418</v>
      </c>
      <c r="I98" t="s">
        <v>419</v>
      </c>
      <c r="J98" s="66">
        <v>41.978914000000003</v>
      </c>
      <c r="K98" s="66">
        <v>-122.335317</v>
      </c>
      <c r="L98">
        <v>20</v>
      </c>
    </row>
    <row r="99" spans="1:12" x14ac:dyDescent="0.3">
      <c r="A99" s="122" t="s">
        <v>420</v>
      </c>
      <c r="B99" s="123">
        <v>500191</v>
      </c>
      <c r="C99" s="123"/>
      <c r="D99" s="122"/>
      <c r="E99" s="122">
        <v>295</v>
      </c>
      <c r="F99" s="122"/>
      <c r="G99" s="122" t="s">
        <v>230</v>
      </c>
      <c r="H99" s="122" t="s">
        <v>418</v>
      </c>
      <c r="I99" t="s">
        <v>421</v>
      </c>
      <c r="J99" s="66">
        <v>41.975715999999998</v>
      </c>
      <c r="K99" s="66">
        <v>-122.358127</v>
      </c>
      <c r="L99">
        <v>27</v>
      </c>
    </row>
    <row r="100" spans="1:12" x14ac:dyDescent="0.3">
      <c r="A100" s="122" t="s">
        <v>422</v>
      </c>
      <c r="B100" s="123">
        <v>700061</v>
      </c>
      <c r="C100" s="123"/>
      <c r="D100" s="122"/>
      <c r="E100" s="122">
        <v>56944</v>
      </c>
      <c r="F100" s="122"/>
      <c r="G100" s="122" t="s">
        <v>233</v>
      </c>
      <c r="H100" s="122" t="s">
        <v>231</v>
      </c>
      <c r="I100" t="s">
        <v>423</v>
      </c>
      <c r="J100" s="66">
        <v>35.7881</v>
      </c>
      <c r="K100" s="66">
        <v>-114.9933</v>
      </c>
      <c r="L100">
        <v>10</v>
      </c>
    </row>
    <row r="101" spans="1:12" x14ac:dyDescent="0.3">
      <c r="A101" s="122" t="s">
        <v>424</v>
      </c>
      <c r="B101" s="123">
        <v>700004</v>
      </c>
      <c r="C101" s="123"/>
      <c r="D101" s="122"/>
      <c r="E101" s="122">
        <v>58017</v>
      </c>
      <c r="F101" s="122"/>
      <c r="G101" s="122" t="s">
        <v>233</v>
      </c>
      <c r="H101" s="122" t="s">
        <v>231</v>
      </c>
      <c r="I101" t="s">
        <v>425</v>
      </c>
      <c r="J101" s="66">
        <v>35.786389</v>
      </c>
      <c r="K101" s="66">
        <v>-114.962778</v>
      </c>
      <c r="L101">
        <v>94</v>
      </c>
    </row>
    <row r="102" spans="1:12" x14ac:dyDescent="0.3">
      <c r="A102" s="122" t="s">
        <v>426</v>
      </c>
      <c r="B102" s="123">
        <v>700101</v>
      </c>
      <c r="C102" s="123"/>
      <c r="D102" s="122"/>
      <c r="E102" s="122">
        <v>58915</v>
      </c>
      <c r="F102" s="122"/>
      <c r="G102" s="122" t="s">
        <v>233</v>
      </c>
      <c r="H102" s="122" t="s">
        <v>231</v>
      </c>
      <c r="I102" t="s">
        <v>427</v>
      </c>
      <c r="J102" s="66">
        <v>35.889418999999997</v>
      </c>
      <c r="K102" s="66">
        <v>-114.95791199999999</v>
      </c>
      <c r="L102">
        <v>255</v>
      </c>
    </row>
    <row r="103" spans="1:12" x14ac:dyDescent="0.3">
      <c r="A103" s="122" t="s">
        <v>428</v>
      </c>
      <c r="B103" s="123">
        <v>700130</v>
      </c>
      <c r="C103" s="123"/>
      <c r="D103" s="122"/>
      <c r="E103" s="122">
        <v>59814</v>
      </c>
      <c r="F103" s="122"/>
      <c r="G103" s="122" t="s">
        <v>233</v>
      </c>
      <c r="H103" s="122" t="s">
        <v>231</v>
      </c>
      <c r="I103" t="s">
        <v>429</v>
      </c>
      <c r="J103" s="66">
        <v>35.782220000000002</v>
      </c>
      <c r="K103" s="66">
        <v>-114.975375</v>
      </c>
      <c r="L103">
        <v>92</v>
      </c>
    </row>
    <row r="104" spans="1:12" x14ac:dyDescent="0.3">
      <c r="A104" s="122" t="s">
        <v>430</v>
      </c>
      <c r="B104" s="123">
        <v>910126</v>
      </c>
      <c r="C104" s="123"/>
      <c r="D104" s="122">
        <v>1007103</v>
      </c>
      <c r="E104" s="122">
        <v>6177</v>
      </c>
      <c r="F104" s="122"/>
      <c r="G104" s="122" t="s">
        <v>373</v>
      </c>
      <c r="H104" s="122" t="s">
        <v>240</v>
      </c>
      <c r="I104" t="s">
        <v>431</v>
      </c>
      <c r="J104" s="66">
        <v>34.578899999999997</v>
      </c>
      <c r="K104" s="66">
        <v>-109.27079999999999</v>
      </c>
      <c r="L104">
        <v>821.8</v>
      </c>
    </row>
    <row r="105" spans="1:12" x14ac:dyDescent="0.3">
      <c r="A105" s="122" t="s">
        <v>432</v>
      </c>
      <c r="B105" s="123">
        <v>74412700</v>
      </c>
      <c r="C105" s="123"/>
      <c r="D105" s="122"/>
      <c r="E105" s="122">
        <v>50185</v>
      </c>
      <c r="F105" s="122"/>
      <c r="G105" s="122" t="s">
        <v>296</v>
      </c>
      <c r="H105" s="122" t="s">
        <v>234</v>
      </c>
    </row>
    <row r="106" spans="1:12" x14ac:dyDescent="0.3">
      <c r="A106" t="s">
        <v>433</v>
      </c>
      <c r="B106" s="123">
        <v>910478</v>
      </c>
      <c r="C106" s="123"/>
      <c r="D106" s="122"/>
      <c r="E106" s="122">
        <v>57561</v>
      </c>
      <c r="F106" s="122"/>
      <c r="G106" s="122" t="s">
        <v>233</v>
      </c>
      <c r="H106" s="122" t="s">
        <v>240</v>
      </c>
      <c r="I106" t="s">
        <v>434</v>
      </c>
      <c r="J106" s="66">
        <v>33.034722000000002</v>
      </c>
      <c r="K106" s="66">
        <v>-112.66166699999999</v>
      </c>
      <c r="L106">
        <v>17</v>
      </c>
    </row>
    <row r="107" spans="1:12" x14ac:dyDescent="0.3">
      <c r="A107" s="122" t="s">
        <v>435</v>
      </c>
      <c r="B107" s="123">
        <v>500305</v>
      </c>
      <c r="C107" s="123"/>
      <c r="D107" s="122"/>
      <c r="E107" s="122">
        <v>3076</v>
      </c>
      <c r="F107" s="122"/>
      <c r="G107" s="122" t="s">
        <v>230</v>
      </c>
      <c r="H107" s="122" t="s">
        <v>265</v>
      </c>
      <c r="I107" t="s">
        <v>436</v>
      </c>
      <c r="J107" s="66">
        <v>44.130699999999997</v>
      </c>
      <c r="K107" s="66">
        <v>-122.2439</v>
      </c>
      <c r="L107">
        <v>26</v>
      </c>
    </row>
    <row r="108" spans="1:12" x14ac:dyDescent="0.3">
      <c r="A108" s="122" t="s">
        <v>437</v>
      </c>
      <c r="B108" s="123">
        <v>910479</v>
      </c>
      <c r="C108" s="123"/>
      <c r="D108" s="122"/>
      <c r="E108" s="122">
        <v>62469</v>
      </c>
      <c r="F108" s="122"/>
      <c r="G108" s="122" t="s">
        <v>233</v>
      </c>
      <c r="H108" s="122" t="s">
        <v>316</v>
      </c>
      <c r="I108" t="s">
        <v>438</v>
      </c>
      <c r="J108" s="66">
        <v>37.623123</v>
      </c>
      <c r="K108" s="66">
        <v>-113.619219</v>
      </c>
      <c r="L108">
        <v>58</v>
      </c>
    </row>
    <row r="109" spans="1:12" x14ac:dyDescent="0.3">
      <c r="A109" s="122" t="s">
        <v>439</v>
      </c>
      <c r="B109" s="123">
        <v>900556</v>
      </c>
      <c r="C109" s="123"/>
      <c r="D109" s="122"/>
      <c r="E109" s="122">
        <v>50423</v>
      </c>
      <c r="F109" s="122"/>
      <c r="G109" s="122" t="s">
        <v>230</v>
      </c>
      <c r="H109" s="122" t="s">
        <v>234</v>
      </c>
      <c r="I109" t="s">
        <v>440</v>
      </c>
      <c r="J109" s="66">
        <v>46.692627999999999</v>
      </c>
      <c r="K109" s="66">
        <v>-120.737194</v>
      </c>
      <c r="L109">
        <v>1.7</v>
      </c>
    </row>
    <row r="110" spans="1:12" x14ac:dyDescent="0.3">
      <c r="A110" s="122" t="s">
        <v>441</v>
      </c>
      <c r="B110" s="123">
        <v>501000</v>
      </c>
      <c r="C110" s="123"/>
      <c r="D110" s="122"/>
      <c r="E110" s="122">
        <v>3917</v>
      </c>
      <c r="F110" s="122"/>
      <c r="G110" s="122" t="s">
        <v>230</v>
      </c>
      <c r="H110" s="122" t="s">
        <v>234</v>
      </c>
      <c r="I110" t="s">
        <v>442</v>
      </c>
      <c r="J110" s="66">
        <v>46.503500000000003</v>
      </c>
      <c r="K110" s="66">
        <v>-122.5885</v>
      </c>
      <c r="L110">
        <v>462</v>
      </c>
    </row>
    <row r="111" spans="1:12" x14ac:dyDescent="0.3">
      <c r="A111" s="122" t="s">
        <v>443</v>
      </c>
      <c r="B111" s="123">
        <v>500367</v>
      </c>
      <c r="C111" s="123"/>
      <c r="E111" s="122">
        <v>7427</v>
      </c>
      <c r="F111" s="122"/>
      <c r="G111" s="122" t="s">
        <v>230</v>
      </c>
      <c r="H111" s="122" t="s">
        <v>234</v>
      </c>
      <c r="I111" t="s">
        <v>444</v>
      </c>
      <c r="J111" s="66">
        <v>46.466099999999997</v>
      </c>
      <c r="K111" s="66">
        <v>-122.1097</v>
      </c>
      <c r="L111">
        <v>70</v>
      </c>
    </row>
    <row r="112" spans="1:12" x14ac:dyDescent="0.3">
      <c r="A112" s="122" t="s">
        <v>445</v>
      </c>
      <c r="B112" s="123">
        <v>910103</v>
      </c>
      <c r="C112" s="123"/>
      <c r="D112">
        <v>1001119</v>
      </c>
      <c r="E112" s="122">
        <v>7350</v>
      </c>
      <c r="F112" s="122"/>
      <c r="G112" s="122" t="s">
        <v>236</v>
      </c>
      <c r="H112" s="122" t="s">
        <v>265</v>
      </c>
      <c r="I112" t="s">
        <v>446</v>
      </c>
      <c r="J112" s="66">
        <v>45.847997999999997</v>
      </c>
      <c r="K112" s="66">
        <v>-119.67392</v>
      </c>
      <c r="L112">
        <v>266.3</v>
      </c>
    </row>
    <row r="113" spans="1:30" x14ac:dyDescent="0.3">
      <c r="A113" s="122" t="s">
        <v>447</v>
      </c>
      <c r="B113" s="123">
        <v>910557</v>
      </c>
      <c r="C113" s="123"/>
      <c r="D113" s="122">
        <v>1001119</v>
      </c>
      <c r="E113" s="122">
        <v>7931</v>
      </c>
      <c r="F113" s="122"/>
      <c r="G113" s="122" t="s">
        <v>236</v>
      </c>
      <c r="H113" s="122" t="s">
        <v>265</v>
      </c>
      <c r="I113" t="s">
        <v>446</v>
      </c>
      <c r="J113" s="66">
        <v>45.847997999999997</v>
      </c>
      <c r="K113" s="66">
        <v>-119.67392</v>
      </c>
      <c r="L113">
        <v>266.3</v>
      </c>
    </row>
    <row r="114" spans="1:30" x14ac:dyDescent="0.3">
      <c r="A114" s="122" t="s">
        <v>448</v>
      </c>
      <c r="B114" s="123">
        <v>57894100</v>
      </c>
      <c r="C114" s="123"/>
      <c r="D114" s="122"/>
      <c r="E114" s="122">
        <v>3853</v>
      </c>
      <c r="F114" s="122"/>
      <c r="G114" s="122" t="s">
        <v>449</v>
      </c>
      <c r="H114" s="122" t="s">
        <v>234</v>
      </c>
    </row>
    <row r="115" spans="1:30" x14ac:dyDescent="0.3">
      <c r="A115" s="122" t="s">
        <v>450</v>
      </c>
      <c r="B115" s="123">
        <v>900004</v>
      </c>
      <c r="C115" s="123"/>
      <c r="D115" s="122">
        <v>1000436</v>
      </c>
      <c r="E115" s="122">
        <v>56102</v>
      </c>
      <c r="F115" s="122"/>
      <c r="G115" s="122" t="s">
        <v>236</v>
      </c>
      <c r="H115" s="122" t="s">
        <v>316</v>
      </c>
      <c r="I115" t="s">
        <v>451</v>
      </c>
      <c r="J115" s="66">
        <v>39.821440000000003</v>
      </c>
      <c r="K115" s="66">
        <v>-111.89345</v>
      </c>
      <c r="L115">
        <v>566.9</v>
      </c>
    </row>
    <row r="116" spans="1:30" x14ac:dyDescent="0.3">
      <c r="A116" s="122" t="s">
        <v>453</v>
      </c>
      <c r="B116" s="123">
        <v>501001</v>
      </c>
      <c r="C116" s="123"/>
      <c r="D116" s="122"/>
      <c r="E116" s="122">
        <v>3914</v>
      </c>
      <c r="F116" s="122"/>
      <c r="G116" s="122" t="s">
        <v>230</v>
      </c>
      <c r="H116" s="122" t="s">
        <v>234</v>
      </c>
      <c r="I116" t="s">
        <v>452</v>
      </c>
      <c r="J116" s="66">
        <v>47.418100000000003</v>
      </c>
      <c r="K116" s="66">
        <v>-123.2252</v>
      </c>
      <c r="L116">
        <v>127.8</v>
      </c>
      <c r="M116">
        <v>3915</v>
      </c>
    </row>
    <row r="117" spans="1:30" x14ac:dyDescent="0.3">
      <c r="A117" s="122" t="s">
        <v>454</v>
      </c>
      <c r="B117" s="123">
        <v>500178</v>
      </c>
      <c r="C117" s="123"/>
      <c r="D117" s="122"/>
      <c r="E117" s="122">
        <v>3646</v>
      </c>
      <c r="F117" s="122"/>
      <c r="G117" s="122" t="s">
        <v>230</v>
      </c>
      <c r="H117" s="122" t="s">
        <v>316</v>
      </c>
      <c r="I117" t="s">
        <v>455</v>
      </c>
      <c r="J117" s="66">
        <v>41.834702</v>
      </c>
      <c r="K117" s="66">
        <v>-112.052114</v>
      </c>
      <c r="L117">
        <v>30</v>
      </c>
    </row>
    <row r="118" spans="1:30" x14ac:dyDescent="0.3">
      <c r="A118" s="122" t="s">
        <v>456</v>
      </c>
      <c r="B118" s="123">
        <v>900011</v>
      </c>
      <c r="C118" s="123"/>
      <c r="D118" s="122">
        <v>1000990</v>
      </c>
      <c r="E118" s="122">
        <v>4158</v>
      </c>
      <c r="F118" s="122"/>
      <c r="G118" s="122" t="s">
        <v>373</v>
      </c>
      <c r="H118" s="122" t="s">
        <v>353</v>
      </c>
      <c r="I118" t="s">
        <v>457</v>
      </c>
      <c r="J118">
        <v>42.837800000000001</v>
      </c>
      <c r="K118">
        <v>-105.7769</v>
      </c>
      <c r="L118">
        <v>816.7</v>
      </c>
      <c r="AD118">
        <v>0</v>
      </c>
    </row>
    <row r="119" spans="1:30" x14ac:dyDescent="0.3">
      <c r="A119" s="122" t="s">
        <v>458</v>
      </c>
      <c r="B119" s="123">
        <v>88490944</v>
      </c>
      <c r="C119" s="123"/>
      <c r="D119" s="122"/>
      <c r="E119" s="122"/>
      <c r="F119" s="122"/>
      <c r="G119" s="122" t="s">
        <v>230</v>
      </c>
      <c r="H119" s="122" t="s">
        <v>234</v>
      </c>
    </row>
    <row r="120" spans="1:30" x14ac:dyDescent="0.3">
      <c r="A120" s="122" t="s">
        <v>459</v>
      </c>
      <c r="B120" s="123">
        <v>910127</v>
      </c>
      <c r="C120" s="123"/>
      <c r="D120" s="122">
        <v>1001329</v>
      </c>
      <c r="E120" s="122">
        <v>55129</v>
      </c>
      <c r="F120" s="122"/>
      <c r="G120" s="122" t="s">
        <v>236</v>
      </c>
      <c r="H120" s="122" t="s">
        <v>240</v>
      </c>
      <c r="I120" t="s">
        <v>460</v>
      </c>
      <c r="J120" s="66">
        <v>32.904200000000003</v>
      </c>
      <c r="K120" s="66">
        <v>-111.7889</v>
      </c>
      <c r="L120">
        <v>646.1</v>
      </c>
    </row>
    <row r="121" spans="1:30" x14ac:dyDescent="0.3">
      <c r="A121" s="122" t="s">
        <v>461</v>
      </c>
      <c r="B121" s="123">
        <v>68849500</v>
      </c>
      <c r="C121" s="123"/>
      <c r="D121" s="122"/>
      <c r="E121" s="122">
        <v>57430</v>
      </c>
      <c r="F121" s="122"/>
      <c r="G121" s="122" t="s">
        <v>258</v>
      </c>
      <c r="H121" s="122" t="s">
        <v>1</v>
      </c>
    </row>
    <row r="122" spans="1:30" x14ac:dyDescent="0.3">
      <c r="A122" s="122" t="s">
        <v>462</v>
      </c>
      <c r="B122" s="123">
        <v>910480</v>
      </c>
      <c r="C122" s="123"/>
      <c r="D122" s="122"/>
      <c r="E122" s="122">
        <v>59444</v>
      </c>
      <c r="F122" s="122"/>
      <c r="G122" s="122" t="s">
        <v>233</v>
      </c>
      <c r="H122" s="122" t="s">
        <v>240</v>
      </c>
      <c r="I122" t="s">
        <v>463</v>
      </c>
      <c r="J122" s="66">
        <v>33.145000000000003</v>
      </c>
      <c r="K122" s="66">
        <v>-112.66</v>
      </c>
      <c r="L122">
        <v>10</v>
      </c>
    </row>
    <row r="123" spans="1:30" x14ac:dyDescent="0.3">
      <c r="A123" s="122" t="s">
        <v>464</v>
      </c>
      <c r="B123" s="123">
        <v>900243</v>
      </c>
      <c r="C123" s="123"/>
      <c r="D123" s="122">
        <v>1001306</v>
      </c>
      <c r="E123" s="122">
        <v>55077</v>
      </c>
      <c r="F123" s="122"/>
      <c r="G123" s="122" t="s">
        <v>236</v>
      </c>
      <c r="H123" s="122" t="s">
        <v>231</v>
      </c>
      <c r="I123" t="s">
        <v>465</v>
      </c>
      <c r="J123" s="66">
        <v>35.788888999999998</v>
      </c>
      <c r="K123" s="66">
        <v>-114.994167</v>
      </c>
      <c r="L123">
        <v>536</v>
      </c>
    </row>
    <row r="124" spans="1:30" x14ac:dyDescent="0.3">
      <c r="A124" s="122" t="s">
        <v>466</v>
      </c>
      <c r="B124" s="123">
        <v>900070</v>
      </c>
      <c r="C124" s="123"/>
      <c r="D124" s="122"/>
      <c r="E124" s="122">
        <v>10300</v>
      </c>
      <c r="F124" s="122"/>
      <c r="G124" s="122" t="s">
        <v>296</v>
      </c>
      <c r="H124" s="122" t="s">
        <v>418</v>
      </c>
      <c r="I124" t="s">
        <v>467</v>
      </c>
      <c r="J124" s="66">
        <v>33.585999999999999</v>
      </c>
      <c r="K124" s="66">
        <v>-116.0873</v>
      </c>
      <c r="L124">
        <v>55.5</v>
      </c>
    </row>
    <row r="125" spans="1:30" x14ac:dyDescent="0.3">
      <c r="A125" s="122" t="s">
        <v>468</v>
      </c>
      <c r="B125" s="123">
        <v>500022</v>
      </c>
      <c r="C125" s="123"/>
      <c r="D125" s="122"/>
      <c r="E125" s="122">
        <v>3077</v>
      </c>
      <c r="F125" s="122"/>
      <c r="G125" s="122" t="s">
        <v>230</v>
      </c>
      <c r="H125" s="122" t="s">
        <v>265</v>
      </c>
      <c r="I125" t="s">
        <v>469</v>
      </c>
      <c r="J125" s="66">
        <v>44.7224</v>
      </c>
      <c r="K125" s="66">
        <v>-122.25109999999999</v>
      </c>
      <c r="L125">
        <v>100</v>
      </c>
    </row>
    <row r="126" spans="1:30" x14ac:dyDescent="0.3">
      <c r="A126" t="s">
        <v>470</v>
      </c>
      <c r="B126" s="123">
        <v>500307</v>
      </c>
      <c r="C126" s="123"/>
      <c r="D126" s="122"/>
      <c r="E126" s="122">
        <v>3078</v>
      </c>
      <c r="F126" s="122"/>
      <c r="G126" s="122" t="s">
        <v>230</v>
      </c>
      <c r="H126" s="122" t="s">
        <v>265</v>
      </c>
      <c r="I126" t="s">
        <v>471</v>
      </c>
      <c r="J126" s="66">
        <v>43.924199999999999</v>
      </c>
      <c r="K126" s="66">
        <v>-122.80549999999999</v>
      </c>
      <c r="L126">
        <v>15</v>
      </c>
    </row>
    <row r="127" spans="1:30" x14ac:dyDescent="0.3">
      <c r="A127" s="122" t="s">
        <v>472</v>
      </c>
      <c r="B127" s="123">
        <v>500042</v>
      </c>
      <c r="C127" s="123"/>
      <c r="D127" s="122"/>
      <c r="E127" s="122">
        <v>6432</v>
      </c>
      <c r="F127" s="122"/>
      <c r="G127" s="122" t="s">
        <v>230</v>
      </c>
      <c r="H127" s="122" t="s">
        <v>234</v>
      </c>
      <c r="I127" t="s">
        <v>473</v>
      </c>
      <c r="J127" s="66">
        <v>48.713853</v>
      </c>
      <c r="K127" s="66">
        <v>-121.131736</v>
      </c>
      <c r="L127">
        <v>182.4</v>
      </c>
    </row>
    <row r="128" spans="1:30" x14ac:dyDescent="0.3">
      <c r="A128" s="122" t="s">
        <v>474</v>
      </c>
      <c r="B128" s="123">
        <v>800012</v>
      </c>
      <c r="C128" s="123"/>
      <c r="D128" s="122"/>
      <c r="E128" s="122"/>
      <c r="F128" s="122"/>
      <c r="G128" s="122" t="s">
        <v>258</v>
      </c>
      <c r="H128" s="122" t="s">
        <v>310</v>
      </c>
      <c r="L128">
        <v>144</v>
      </c>
    </row>
    <row r="129" spans="1:12" x14ac:dyDescent="0.3">
      <c r="A129" s="122" t="s">
        <v>475</v>
      </c>
      <c r="B129" s="123">
        <v>910020</v>
      </c>
      <c r="C129" s="123"/>
      <c r="D129" s="122"/>
      <c r="E129" s="122">
        <v>60419</v>
      </c>
      <c r="F129" s="122"/>
      <c r="G129" s="122" t="s">
        <v>284</v>
      </c>
      <c r="H129" s="122" t="s">
        <v>231</v>
      </c>
      <c r="I129" t="s">
        <v>476</v>
      </c>
      <c r="J129" s="66">
        <v>38.835836</v>
      </c>
      <c r="K129" s="66">
        <v>-118.325339</v>
      </c>
      <c r="L129">
        <v>25</v>
      </c>
    </row>
    <row r="130" spans="1:12" x14ac:dyDescent="0.3">
      <c r="A130" s="122" t="s">
        <v>477</v>
      </c>
      <c r="B130" s="123">
        <v>900076</v>
      </c>
      <c r="C130" s="123"/>
      <c r="D130" s="122"/>
      <c r="E130" s="122">
        <v>58533</v>
      </c>
      <c r="F130" s="122"/>
      <c r="G130" s="122" t="s">
        <v>284</v>
      </c>
      <c r="H130" s="122" t="s">
        <v>231</v>
      </c>
      <c r="I130" t="s">
        <v>478</v>
      </c>
      <c r="J130" s="66">
        <v>38.836666999999998</v>
      </c>
      <c r="K130" s="66">
        <v>-118.32388899999999</v>
      </c>
      <c r="L130">
        <v>20</v>
      </c>
    </row>
    <row r="131" spans="1:12" x14ac:dyDescent="0.3">
      <c r="A131" s="122" t="s">
        <v>479</v>
      </c>
      <c r="B131" s="123">
        <v>800175</v>
      </c>
      <c r="C131" s="123"/>
      <c r="D131" s="122"/>
      <c r="E131" s="122">
        <v>57299</v>
      </c>
      <c r="F131" s="122"/>
      <c r="G131" s="122" t="s">
        <v>258</v>
      </c>
      <c r="H131" s="122" t="s">
        <v>353</v>
      </c>
      <c r="I131" t="s">
        <v>480</v>
      </c>
      <c r="J131" s="66">
        <v>42.043610999999999</v>
      </c>
      <c r="K131" s="66">
        <v>-106.16027800000001</v>
      </c>
      <c r="L131">
        <v>115.8</v>
      </c>
    </row>
    <row r="132" spans="1:12" x14ac:dyDescent="0.3">
      <c r="A132" s="122" t="s">
        <v>481</v>
      </c>
      <c r="B132" s="123">
        <v>910541</v>
      </c>
      <c r="C132" s="123"/>
      <c r="D132" s="122"/>
      <c r="E132" s="122">
        <v>64065</v>
      </c>
      <c r="F132" s="122"/>
      <c r="G132" s="122" t="s">
        <v>258</v>
      </c>
      <c r="H132" s="122" t="s">
        <v>237</v>
      </c>
      <c r="I132" t="s">
        <v>482</v>
      </c>
      <c r="J132" s="66">
        <v>34.390678999999999</v>
      </c>
      <c r="K132" s="66">
        <v>-105.492126</v>
      </c>
      <c r="L132">
        <v>105</v>
      </c>
    </row>
    <row r="133" spans="1:12" x14ac:dyDescent="0.3">
      <c r="A133" s="122" t="s">
        <v>483</v>
      </c>
      <c r="B133" s="123">
        <v>47700900</v>
      </c>
      <c r="C133" s="123"/>
      <c r="D133" s="122"/>
      <c r="E133" s="122">
        <v>59492</v>
      </c>
      <c r="F133" s="122"/>
      <c r="G133" s="122" t="s">
        <v>258</v>
      </c>
      <c r="H133" s="122" t="s">
        <v>265</v>
      </c>
    </row>
    <row r="134" spans="1:12" x14ac:dyDescent="0.3">
      <c r="A134" s="122" t="s">
        <v>484</v>
      </c>
      <c r="B134" s="123">
        <v>500012</v>
      </c>
      <c r="C134" s="123"/>
      <c r="D134" s="122"/>
      <c r="E134" s="122">
        <v>840</v>
      </c>
      <c r="F134" s="122"/>
      <c r="G134" s="122" t="s">
        <v>230</v>
      </c>
      <c r="H134" s="122" t="s">
        <v>1</v>
      </c>
      <c r="I134" t="s">
        <v>485</v>
      </c>
      <c r="J134" s="66">
        <v>46.514299999999999</v>
      </c>
      <c r="K134" s="66">
        <v>-116.29770000000001</v>
      </c>
      <c r="L134">
        <v>400</v>
      </c>
    </row>
    <row r="135" spans="1:12" x14ac:dyDescent="0.3">
      <c r="A135" t="s">
        <v>486</v>
      </c>
      <c r="B135" s="123">
        <v>910514</v>
      </c>
      <c r="C135" s="123"/>
      <c r="D135" s="122"/>
      <c r="E135" s="122"/>
      <c r="F135" s="122"/>
      <c r="G135" s="122" t="s">
        <v>230</v>
      </c>
      <c r="H135" s="122" t="s">
        <v>1</v>
      </c>
    </row>
    <row r="136" spans="1:12" x14ac:dyDescent="0.3">
      <c r="A136" s="122" t="s">
        <v>487</v>
      </c>
      <c r="B136" s="123">
        <v>500160</v>
      </c>
      <c r="C136" s="123"/>
      <c r="D136" s="122"/>
      <c r="E136" s="122">
        <v>3024</v>
      </c>
      <c r="F136" s="122"/>
      <c r="G136" s="122" t="s">
        <v>230</v>
      </c>
      <c r="H136" s="122" t="s">
        <v>265</v>
      </c>
      <c r="I136" t="s">
        <v>488</v>
      </c>
      <c r="J136" s="66">
        <v>42.514575000000001</v>
      </c>
      <c r="K136" s="66">
        <v>-122.757062</v>
      </c>
      <c r="L136">
        <v>2.8</v>
      </c>
    </row>
    <row r="137" spans="1:12" x14ac:dyDescent="0.3">
      <c r="A137" s="122" t="s">
        <v>489</v>
      </c>
      <c r="B137" s="123">
        <v>910481</v>
      </c>
      <c r="C137" s="123"/>
      <c r="D137" s="122"/>
      <c r="E137" s="122">
        <v>62591</v>
      </c>
      <c r="F137" s="122"/>
      <c r="G137" s="122" t="s">
        <v>258</v>
      </c>
      <c r="H137" s="122" t="s">
        <v>353</v>
      </c>
      <c r="I137" t="s">
        <v>490</v>
      </c>
      <c r="J137" s="66">
        <v>41.932405000000003</v>
      </c>
      <c r="K137" s="66">
        <v>-106.35843</v>
      </c>
      <c r="L137">
        <v>249.8</v>
      </c>
    </row>
    <row r="138" spans="1:12" x14ac:dyDescent="0.3">
      <c r="A138" s="122" t="s">
        <v>491</v>
      </c>
      <c r="B138" s="123">
        <v>810101</v>
      </c>
      <c r="C138" s="123"/>
      <c r="D138" s="122"/>
      <c r="E138" s="122">
        <v>58098</v>
      </c>
      <c r="F138" s="122"/>
      <c r="G138" s="122" t="s">
        <v>258</v>
      </c>
      <c r="H138" s="122" t="s">
        <v>237</v>
      </c>
      <c r="I138" t="s">
        <v>492</v>
      </c>
      <c r="J138" s="66">
        <v>34.651111</v>
      </c>
      <c r="K138" s="66">
        <v>-105.46166700000001</v>
      </c>
      <c r="L138">
        <v>298.2</v>
      </c>
    </row>
    <row r="139" spans="1:12" x14ac:dyDescent="0.3">
      <c r="A139" s="122" t="s">
        <v>493</v>
      </c>
      <c r="B139" s="123">
        <v>800050</v>
      </c>
      <c r="C139" s="123"/>
      <c r="D139" s="122"/>
      <c r="E139" s="122">
        <v>56623</v>
      </c>
      <c r="F139" s="122"/>
      <c r="G139" s="122" t="s">
        <v>258</v>
      </c>
      <c r="H139" s="122" t="s">
        <v>265</v>
      </c>
      <c r="I139" t="s">
        <v>494</v>
      </c>
      <c r="J139" s="66">
        <v>45.085220999999997</v>
      </c>
      <c r="K139" s="66">
        <v>-117.816273</v>
      </c>
      <c r="L139">
        <v>100.7</v>
      </c>
    </row>
    <row r="140" spans="1:12" x14ac:dyDescent="0.3">
      <c r="A140" s="122" t="s">
        <v>495</v>
      </c>
      <c r="B140" s="123">
        <v>501074</v>
      </c>
      <c r="C140" s="123"/>
      <c r="D140" s="122"/>
      <c r="E140" s="122">
        <v>56696</v>
      </c>
      <c r="F140" s="122"/>
      <c r="G140" s="122" t="s">
        <v>230</v>
      </c>
      <c r="H140" s="122" t="s">
        <v>234</v>
      </c>
      <c r="I140" t="s">
        <v>496</v>
      </c>
      <c r="J140" s="66">
        <v>46.378380999999997</v>
      </c>
      <c r="K140" s="66">
        <v>-119.25452199999999</v>
      </c>
      <c r="L140">
        <v>2.2000000000000002</v>
      </c>
    </row>
    <row r="141" spans="1:12" x14ac:dyDescent="0.3">
      <c r="A141" s="122" t="s">
        <v>497</v>
      </c>
      <c r="B141" s="123">
        <v>910046</v>
      </c>
      <c r="C141" s="123"/>
      <c r="D141" s="122">
        <v>1006502</v>
      </c>
      <c r="E141" s="122">
        <v>7870</v>
      </c>
      <c r="F141" s="122"/>
      <c r="G141" s="122" t="s">
        <v>236</v>
      </c>
      <c r="H141" s="122" t="s">
        <v>234</v>
      </c>
      <c r="I141" t="s">
        <v>498</v>
      </c>
      <c r="J141" s="66">
        <v>48.746000000000002</v>
      </c>
      <c r="K141" s="66">
        <v>-122.486</v>
      </c>
      <c r="L141">
        <v>165</v>
      </c>
    </row>
    <row r="142" spans="1:12" x14ac:dyDescent="0.3">
      <c r="A142" s="122" t="s">
        <v>499</v>
      </c>
      <c r="B142" s="123">
        <v>810011</v>
      </c>
      <c r="C142" s="123"/>
      <c r="D142" s="122"/>
      <c r="E142" s="122"/>
      <c r="F142" s="122"/>
      <c r="G142" s="122" t="s">
        <v>258</v>
      </c>
      <c r="H142" s="122" t="s">
        <v>500</v>
      </c>
      <c r="L142">
        <v>155</v>
      </c>
    </row>
    <row r="143" spans="1:12" x14ac:dyDescent="0.3">
      <c r="A143" s="122" t="s">
        <v>501</v>
      </c>
      <c r="B143" s="123">
        <v>910516</v>
      </c>
      <c r="C143" s="123"/>
      <c r="D143" s="122"/>
      <c r="E143" s="122"/>
      <c r="F143" s="122"/>
      <c r="G143" s="122" t="s">
        <v>258</v>
      </c>
      <c r="H143" s="122" t="s">
        <v>500</v>
      </c>
    </row>
    <row r="144" spans="1:12" x14ac:dyDescent="0.3">
      <c r="A144" s="122" t="s">
        <v>502</v>
      </c>
      <c r="B144" s="123">
        <v>700132</v>
      </c>
      <c r="C144" s="123"/>
      <c r="D144" s="122"/>
      <c r="E144" s="122">
        <v>59387</v>
      </c>
      <c r="F144" s="122"/>
      <c r="G144" s="122" t="s">
        <v>233</v>
      </c>
      <c r="H144" s="122" t="s">
        <v>316</v>
      </c>
      <c r="I144" t="s">
        <v>503</v>
      </c>
      <c r="J144" s="66">
        <v>38.524166999999998</v>
      </c>
      <c r="K144" s="66">
        <v>-113.033889</v>
      </c>
      <c r="L144">
        <v>80</v>
      </c>
    </row>
    <row r="145" spans="1:13" x14ac:dyDescent="0.3">
      <c r="A145" s="122" t="s">
        <v>504</v>
      </c>
      <c r="B145" s="123">
        <v>700134</v>
      </c>
      <c r="C145" s="123"/>
      <c r="D145" s="122"/>
      <c r="E145" s="122">
        <v>59389</v>
      </c>
      <c r="F145" s="122"/>
      <c r="G145" s="122" t="s">
        <v>233</v>
      </c>
      <c r="H145" s="122" t="s">
        <v>316</v>
      </c>
      <c r="I145" t="s">
        <v>505</v>
      </c>
      <c r="J145" s="66">
        <v>38.497777999999997</v>
      </c>
      <c r="K145" s="66">
        <v>-112.98694399999999</v>
      </c>
      <c r="L145">
        <v>80</v>
      </c>
    </row>
    <row r="146" spans="1:13" x14ac:dyDescent="0.3">
      <c r="A146" t="s">
        <v>506</v>
      </c>
      <c r="B146" s="123">
        <v>88077400</v>
      </c>
      <c r="C146" s="123"/>
      <c r="D146" s="122"/>
      <c r="E146" s="122"/>
      <c r="F146" s="122"/>
      <c r="G146" s="122" t="s">
        <v>230</v>
      </c>
      <c r="H146" s="122" t="s">
        <v>234</v>
      </c>
      <c r="I146" t="s">
        <v>1208</v>
      </c>
      <c r="J146" s="66">
        <v>46.3581</v>
      </c>
      <c r="K146" s="66">
        <v>-119.24720000000001</v>
      </c>
    </row>
    <row r="147" spans="1:13" x14ac:dyDescent="0.3">
      <c r="A147" s="122" t="s">
        <v>507</v>
      </c>
      <c r="B147" s="123">
        <v>800010</v>
      </c>
      <c r="C147" s="123"/>
      <c r="D147" s="122"/>
      <c r="E147" s="122">
        <v>57137</v>
      </c>
      <c r="F147" s="122"/>
      <c r="G147" s="122" t="s">
        <v>258</v>
      </c>
      <c r="H147" s="122" t="s">
        <v>265</v>
      </c>
      <c r="I147" t="s">
        <v>508</v>
      </c>
      <c r="J147" s="66">
        <v>45.942999999999998</v>
      </c>
      <c r="K147" s="66">
        <v>-118.59099999999999</v>
      </c>
      <c r="L147">
        <v>63</v>
      </c>
    </row>
    <row r="148" spans="1:13" x14ac:dyDescent="0.3">
      <c r="A148" t="s">
        <v>509</v>
      </c>
      <c r="B148" s="123">
        <v>910104</v>
      </c>
      <c r="C148" s="123"/>
      <c r="D148" s="122">
        <v>1000120</v>
      </c>
      <c r="E148" s="122">
        <v>7953</v>
      </c>
      <c r="F148" s="122"/>
      <c r="G148" s="122" t="s">
        <v>236</v>
      </c>
      <c r="H148" s="122" t="s">
        <v>1</v>
      </c>
      <c r="I148" t="s">
        <v>510</v>
      </c>
      <c r="J148" s="66">
        <v>43.179175999999998</v>
      </c>
      <c r="K148" s="66">
        <v>-115.734315</v>
      </c>
      <c r="L148">
        <v>270.89999999999998</v>
      </c>
    </row>
    <row r="149" spans="1:13" x14ac:dyDescent="0.3">
      <c r="A149" s="122" t="s">
        <v>511</v>
      </c>
      <c r="B149" s="123">
        <v>500192</v>
      </c>
      <c r="C149" s="123"/>
      <c r="D149" s="122"/>
      <c r="E149" s="122">
        <v>296</v>
      </c>
      <c r="F149" s="122"/>
      <c r="G149" s="122" t="s">
        <v>230</v>
      </c>
      <c r="H149" s="122" t="s">
        <v>418</v>
      </c>
      <c r="I149" t="s">
        <v>512</v>
      </c>
      <c r="J149" s="66">
        <v>41.985605</v>
      </c>
      <c r="K149" s="66">
        <v>-122.360455</v>
      </c>
      <c r="L149">
        <v>2.2000000000000002</v>
      </c>
    </row>
    <row r="150" spans="1:13" x14ac:dyDescent="0.3">
      <c r="A150" s="122" t="s">
        <v>513</v>
      </c>
      <c r="B150" s="123">
        <v>910047</v>
      </c>
      <c r="C150" s="123"/>
      <c r="D150" s="122">
        <v>1000001</v>
      </c>
      <c r="E150" s="122">
        <v>54537</v>
      </c>
      <c r="F150" s="122"/>
      <c r="G150" s="122" t="s">
        <v>236</v>
      </c>
      <c r="H150" s="122" t="s">
        <v>234</v>
      </c>
      <c r="I150" t="s">
        <v>514</v>
      </c>
      <c r="J150" s="66">
        <v>48.828995999999997</v>
      </c>
      <c r="K150" s="66">
        <v>-122.685114</v>
      </c>
      <c r="L150">
        <v>270</v>
      </c>
    </row>
    <row r="151" spans="1:13" x14ac:dyDescent="0.3">
      <c r="A151" t="s">
        <v>515</v>
      </c>
      <c r="B151" s="123">
        <v>900356</v>
      </c>
      <c r="C151" s="123"/>
      <c r="D151" s="122"/>
      <c r="E151" s="122">
        <v>58687</v>
      </c>
      <c r="F151" s="122"/>
      <c r="G151" s="122" t="s">
        <v>516</v>
      </c>
      <c r="H151" s="122" t="s">
        <v>265</v>
      </c>
      <c r="I151" t="s">
        <v>517</v>
      </c>
      <c r="J151" s="66">
        <v>45.69</v>
      </c>
      <c r="K151" s="66">
        <v>-119.61</v>
      </c>
      <c r="L151">
        <v>4.8</v>
      </c>
    </row>
    <row r="152" spans="1:13" x14ac:dyDescent="0.3">
      <c r="A152" s="122" t="s">
        <v>518</v>
      </c>
      <c r="B152" s="123">
        <v>500162</v>
      </c>
      <c r="C152" s="123"/>
      <c r="D152" s="122"/>
      <c r="E152" s="122">
        <v>3026</v>
      </c>
      <c r="F152" s="122"/>
      <c r="G152" s="122" t="s">
        <v>230</v>
      </c>
      <c r="H152" s="122" t="s">
        <v>265</v>
      </c>
      <c r="I152" t="s">
        <v>519</v>
      </c>
      <c r="J152" s="66">
        <v>43.274220999999997</v>
      </c>
      <c r="K152" s="66">
        <v>-122.448978</v>
      </c>
      <c r="L152">
        <v>11</v>
      </c>
    </row>
    <row r="153" spans="1:13" x14ac:dyDescent="0.3">
      <c r="A153" s="122" t="s">
        <v>520</v>
      </c>
      <c r="B153" s="123">
        <v>800044</v>
      </c>
      <c r="C153" s="123"/>
      <c r="D153" s="122"/>
      <c r="E153" s="122">
        <v>55607</v>
      </c>
      <c r="F153" s="122"/>
      <c r="G153" s="122" t="s">
        <v>258</v>
      </c>
      <c r="H153" s="122" t="s">
        <v>353</v>
      </c>
      <c r="I153" t="s">
        <v>521</v>
      </c>
      <c r="J153" s="66">
        <v>41.628300000000003</v>
      </c>
      <c r="K153" s="66">
        <v>-106.2013</v>
      </c>
      <c r="L153">
        <v>41.4</v>
      </c>
    </row>
    <row r="154" spans="1:13" x14ac:dyDescent="0.3">
      <c r="A154" s="122" t="s">
        <v>522</v>
      </c>
      <c r="B154" s="123">
        <v>800156</v>
      </c>
      <c r="C154" s="123"/>
      <c r="D154" s="122"/>
      <c r="E154" s="122">
        <v>55609</v>
      </c>
      <c r="F154" s="122"/>
      <c r="G154" s="122" t="s">
        <v>258</v>
      </c>
      <c r="H154" s="122" t="s">
        <v>353</v>
      </c>
      <c r="I154" t="s">
        <v>521</v>
      </c>
      <c r="J154" s="66">
        <v>41.628300000000003</v>
      </c>
      <c r="K154" s="66">
        <v>-106.2013</v>
      </c>
    </row>
    <row r="155" spans="1:13" x14ac:dyDescent="0.3">
      <c r="A155" s="122" t="s">
        <v>523</v>
      </c>
      <c r="B155" s="123">
        <v>38364000</v>
      </c>
      <c r="C155" s="123"/>
      <c r="D155" s="122"/>
      <c r="E155" s="122"/>
      <c r="F155" s="122"/>
      <c r="G155" s="122" t="s">
        <v>258</v>
      </c>
      <c r="H155" s="122" t="s">
        <v>353</v>
      </c>
      <c r="I155" t="s">
        <v>521</v>
      </c>
      <c r="J155" s="66">
        <v>41.628300000000003</v>
      </c>
      <c r="K155" s="66">
        <v>-106.2013</v>
      </c>
    </row>
    <row r="156" spans="1:13" x14ac:dyDescent="0.3">
      <c r="A156" s="122" t="s">
        <v>524</v>
      </c>
      <c r="B156" s="123">
        <v>910482</v>
      </c>
      <c r="C156" s="123"/>
      <c r="D156" s="122"/>
      <c r="E156" s="122">
        <v>57997</v>
      </c>
      <c r="F156" s="122"/>
      <c r="G156" s="122" t="s">
        <v>233</v>
      </c>
      <c r="H156" s="122" t="s">
        <v>240</v>
      </c>
      <c r="I156" t="s">
        <v>525</v>
      </c>
      <c r="J156" s="66">
        <v>32.648560000000003</v>
      </c>
      <c r="K156" s="66">
        <v>-114.428741</v>
      </c>
      <c r="L156">
        <v>35</v>
      </c>
    </row>
    <row r="157" spans="1:13" x14ac:dyDescent="0.3">
      <c r="A157" s="122" t="s">
        <v>526</v>
      </c>
      <c r="B157" s="123">
        <v>900057</v>
      </c>
      <c r="C157" s="123"/>
      <c r="D157" s="122">
        <v>1007576</v>
      </c>
      <c r="E157" s="122">
        <v>2330</v>
      </c>
      <c r="F157" s="122"/>
      <c r="G157" s="122" t="s">
        <v>236</v>
      </c>
      <c r="H157" s="122" t="s">
        <v>231</v>
      </c>
      <c r="I157" t="s">
        <v>527</v>
      </c>
      <c r="J157" s="66">
        <v>39.128100000000003</v>
      </c>
      <c r="K157" s="66">
        <v>-119.1322</v>
      </c>
      <c r="L157">
        <v>230</v>
      </c>
    </row>
    <row r="158" spans="1:13" x14ac:dyDescent="0.3">
      <c r="A158" s="122" t="s">
        <v>528</v>
      </c>
      <c r="B158" s="123">
        <v>74284100</v>
      </c>
      <c r="C158" s="123"/>
      <c r="D158" s="122"/>
      <c r="E158" s="122">
        <v>56308</v>
      </c>
      <c r="F158" s="122"/>
      <c r="G158" s="122" t="s">
        <v>258</v>
      </c>
      <c r="H158" s="122" t="s">
        <v>1</v>
      </c>
    </row>
    <row r="159" spans="1:13" x14ac:dyDescent="0.3">
      <c r="A159" s="122" t="s">
        <v>529</v>
      </c>
      <c r="B159" s="123">
        <v>500309</v>
      </c>
      <c r="C159" s="123"/>
      <c r="D159" s="122"/>
      <c r="E159" s="122">
        <v>6552</v>
      </c>
      <c r="F159" s="122"/>
      <c r="G159" s="122" t="s">
        <v>230</v>
      </c>
      <c r="H159" s="122" t="s">
        <v>265</v>
      </c>
      <c r="I159" t="s">
        <v>530</v>
      </c>
      <c r="J159" s="66">
        <v>44.4146</v>
      </c>
      <c r="K159" s="66">
        <v>-122.6712</v>
      </c>
      <c r="L159">
        <v>20</v>
      </c>
      <c r="M159" s="122"/>
    </row>
    <row r="160" spans="1:13" x14ac:dyDescent="0.3">
      <c r="A160" s="122" t="s">
        <v>531</v>
      </c>
      <c r="B160" s="123">
        <v>900016</v>
      </c>
      <c r="C160" s="123"/>
      <c r="D160" s="122">
        <v>1007245</v>
      </c>
      <c r="E160" s="122">
        <v>2442</v>
      </c>
      <c r="F160" s="122"/>
      <c r="G160" s="122" t="s">
        <v>373</v>
      </c>
      <c r="H160" s="122" t="s">
        <v>237</v>
      </c>
      <c r="I160" t="s">
        <v>532</v>
      </c>
      <c r="J160" s="66">
        <v>36.69</v>
      </c>
      <c r="K160" s="66">
        <v>-108.48139999999999</v>
      </c>
      <c r="L160">
        <v>2269.6</v>
      </c>
    </row>
    <row r="161" spans="1:13" x14ac:dyDescent="0.3">
      <c r="A161" s="122" t="s">
        <v>533</v>
      </c>
      <c r="B161" s="123">
        <v>810107</v>
      </c>
      <c r="C161" s="123"/>
      <c r="D161" s="122"/>
      <c r="E161" s="122">
        <v>58324</v>
      </c>
      <c r="F161" s="122"/>
      <c r="G161" s="122" t="s">
        <v>258</v>
      </c>
      <c r="H161" s="122" t="s">
        <v>265</v>
      </c>
      <c r="I161" t="s">
        <v>534</v>
      </c>
      <c r="J161" s="66">
        <v>45.899166999999998</v>
      </c>
      <c r="K161" s="66">
        <v>-118.59138900000001</v>
      </c>
      <c r="L161">
        <v>98.9</v>
      </c>
    </row>
    <row r="162" spans="1:13" x14ac:dyDescent="0.3">
      <c r="A162" s="122" t="s">
        <v>535</v>
      </c>
      <c r="B162" s="123">
        <v>810102</v>
      </c>
      <c r="C162" s="123"/>
      <c r="D162" s="122"/>
      <c r="E162" s="122">
        <v>55989</v>
      </c>
      <c r="F162" s="122"/>
      <c r="G162" s="122" t="s">
        <v>258</v>
      </c>
      <c r="H162" s="122" t="s">
        <v>265</v>
      </c>
      <c r="I162" t="s">
        <v>536</v>
      </c>
      <c r="J162" s="66">
        <v>46.012790000000003</v>
      </c>
      <c r="K162" s="66">
        <v>-118.81624600000001</v>
      </c>
      <c r="L162">
        <v>122.8</v>
      </c>
      <c r="M162">
        <v>55560</v>
      </c>
    </row>
    <row r="163" spans="1:13" x14ac:dyDescent="0.3">
      <c r="A163" s="122" t="s">
        <v>537</v>
      </c>
      <c r="B163" s="123">
        <v>81010200</v>
      </c>
      <c r="C163" s="123"/>
      <c r="D163" s="122"/>
      <c r="E163" s="122">
        <v>55560</v>
      </c>
      <c r="F163" s="122"/>
      <c r="G163" s="122" t="s">
        <v>258</v>
      </c>
      <c r="H163" s="122" t="s">
        <v>234</v>
      </c>
      <c r="I163" t="s">
        <v>536</v>
      </c>
      <c r="J163" s="66">
        <v>46.012790000000003</v>
      </c>
      <c r="K163" s="66">
        <v>-118.81624600000001</v>
      </c>
      <c r="L163">
        <v>122.8</v>
      </c>
    </row>
    <row r="164" spans="1:13" x14ac:dyDescent="0.3">
      <c r="A164" s="122" t="s">
        <v>538</v>
      </c>
      <c r="B164" s="123">
        <v>900058</v>
      </c>
      <c r="C164" s="123"/>
      <c r="D164" s="122">
        <v>1007549</v>
      </c>
      <c r="E164" s="122">
        <v>2336</v>
      </c>
      <c r="F164" s="122"/>
      <c r="G164" s="122" t="s">
        <v>236</v>
      </c>
      <c r="H164" s="122" t="s">
        <v>231</v>
      </c>
      <c r="I164" t="s">
        <v>539</v>
      </c>
      <c r="J164" s="66">
        <v>39.5625</v>
      </c>
      <c r="K164" s="66">
        <v>-119.52500000000001</v>
      </c>
      <c r="L164">
        <v>1157.9000000000001</v>
      </c>
    </row>
    <row r="165" spans="1:13" x14ac:dyDescent="0.3">
      <c r="A165" s="122" t="s">
        <v>540</v>
      </c>
      <c r="B165" s="123">
        <v>900080</v>
      </c>
      <c r="C165" s="123"/>
      <c r="D165" s="122">
        <v>1000301</v>
      </c>
      <c r="E165" s="122">
        <v>55818</v>
      </c>
      <c r="F165" s="122"/>
      <c r="G165" s="122" t="s">
        <v>236</v>
      </c>
      <c r="H165" s="122" t="s">
        <v>234</v>
      </c>
      <c r="I165" t="s">
        <v>541</v>
      </c>
      <c r="J165" s="66">
        <v>47.086111000000002</v>
      </c>
      <c r="K165" s="66">
        <v>-122.365674</v>
      </c>
      <c r="L165">
        <v>318.3</v>
      </c>
    </row>
    <row r="166" spans="1:13" x14ac:dyDescent="0.3">
      <c r="A166" s="122" t="s">
        <v>542</v>
      </c>
      <c r="B166" s="123">
        <v>910048</v>
      </c>
      <c r="C166" s="123"/>
      <c r="D166" s="122">
        <v>1004175</v>
      </c>
      <c r="E166" s="122">
        <v>99</v>
      </c>
      <c r="F166" s="122"/>
      <c r="G166" s="122" t="s">
        <v>236</v>
      </c>
      <c r="H166" s="122" t="s">
        <v>234</v>
      </c>
      <c r="I166" t="s">
        <v>543</v>
      </c>
      <c r="J166" s="66">
        <v>47.079721999999997</v>
      </c>
      <c r="K166" s="66">
        <v>-122.36499999999999</v>
      </c>
      <c r="L166">
        <v>147</v>
      </c>
    </row>
    <row r="167" spans="1:13" x14ac:dyDescent="0.3">
      <c r="A167" s="122" t="s">
        <v>544</v>
      </c>
      <c r="B167" s="123">
        <v>910049</v>
      </c>
      <c r="C167" s="123"/>
      <c r="D167" s="122">
        <v>1004066</v>
      </c>
      <c r="E167" s="122">
        <v>607</v>
      </c>
      <c r="F167" s="122"/>
      <c r="G167" s="122" t="s">
        <v>236</v>
      </c>
      <c r="H167" s="122" t="s">
        <v>234</v>
      </c>
      <c r="I167" t="s">
        <v>545</v>
      </c>
      <c r="J167" s="66">
        <v>48.455800000000004</v>
      </c>
      <c r="K167" s="66">
        <v>-122.4358</v>
      </c>
      <c r="L167">
        <v>314</v>
      </c>
    </row>
    <row r="168" spans="1:13" x14ac:dyDescent="0.3">
      <c r="A168" s="122" t="s">
        <v>546</v>
      </c>
      <c r="B168" s="123">
        <v>501028</v>
      </c>
      <c r="C168" s="123"/>
      <c r="D168" s="122"/>
      <c r="E168" s="122"/>
      <c r="F168" s="122"/>
      <c r="G168" s="122" t="s">
        <v>230</v>
      </c>
      <c r="H168" s="122" t="s">
        <v>310</v>
      </c>
      <c r="L168">
        <v>2876</v>
      </c>
    </row>
    <row r="169" spans="1:13" x14ac:dyDescent="0.3">
      <c r="A169" s="122" t="s">
        <v>547</v>
      </c>
      <c r="B169" s="123">
        <v>900003</v>
      </c>
      <c r="C169" s="123"/>
      <c r="D169" s="122">
        <v>1006811</v>
      </c>
      <c r="E169" s="122">
        <v>3648</v>
      </c>
      <c r="F169" s="122"/>
      <c r="G169" s="122" t="s">
        <v>236</v>
      </c>
      <c r="H169" s="122" t="s">
        <v>316</v>
      </c>
      <c r="I169" t="s">
        <v>548</v>
      </c>
      <c r="J169" s="66">
        <v>40.768599999999999</v>
      </c>
      <c r="K169" s="66">
        <v>-111.9289</v>
      </c>
      <c r="L169">
        <v>432.8</v>
      </c>
    </row>
    <row r="170" spans="1:13" x14ac:dyDescent="0.3">
      <c r="A170" s="122" t="s">
        <v>549</v>
      </c>
      <c r="B170" s="123">
        <v>710104</v>
      </c>
      <c r="C170" s="123"/>
      <c r="D170" s="122"/>
      <c r="E170" s="122">
        <v>61048</v>
      </c>
      <c r="F170" s="122"/>
      <c r="G170" s="122" t="s">
        <v>233</v>
      </c>
      <c r="H170" s="122" t="s">
        <v>265</v>
      </c>
      <c r="I170" t="s">
        <v>550</v>
      </c>
      <c r="J170" s="66">
        <v>44.1843</v>
      </c>
      <c r="K170" s="66">
        <v>-120.91800000000001</v>
      </c>
      <c r="L170">
        <v>56</v>
      </c>
    </row>
    <row r="171" spans="1:13" x14ac:dyDescent="0.3">
      <c r="A171" s="122" t="s">
        <v>551</v>
      </c>
      <c r="B171" s="123">
        <v>900046</v>
      </c>
      <c r="C171" s="123"/>
      <c r="D171" s="122"/>
      <c r="E171" s="122">
        <v>56540</v>
      </c>
      <c r="F171" s="122"/>
      <c r="G171" s="122" t="s">
        <v>284</v>
      </c>
      <c r="H171" s="122" t="s">
        <v>231</v>
      </c>
      <c r="I171" t="s">
        <v>552</v>
      </c>
      <c r="J171" s="66">
        <v>39.373189000000004</v>
      </c>
      <c r="K171" s="66">
        <v>-119.76450699999999</v>
      </c>
      <c r="L171">
        <v>13.5</v>
      </c>
    </row>
    <row r="172" spans="1:13" x14ac:dyDescent="0.3">
      <c r="A172" s="122" t="s">
        <v>553</v>
      </c>
      <c r="B172" s="123">
        <v>900047</v>
      </c>
      <c r="C172" s="123"/>
      <c r="D172" s="122"/>
      <c r="E172" s="122">
        <v>56541</v>
      </c>
      <c r="F172" s="122"/>
      <c r="G172" s="122" t="s">
        <v>284</v>
      </c>
      <c r="H172" s="122" t="s">
        <v>231</v>
      </c>
      <c r="I172" t="s">
        <v>554</v>
      </c>
      <c r="J172" s="66">
        <v>39.388722000000001</v>
      </c>
      <c r="K172" s="66">
        <v>-119.748908</v>
      </c>
      <c r="L172">
        <v>30</v>
      </c>
    </row>
    <row r="173" spans="1:13" x14ac:dyDescent="0.3">
      <c r="A173" s="122" t="s">
        <v>555</v>
      </c>
      <c r="B173" s="123">
        <v>900071</v>
      </c>
      <c r="C173" s="123"/>
      <c r="D173" s="122"/>
      <c r="E173" s="122">
        <v>56192</v>
      </c>
      <c r="F173" s="122"/>
      <c r="G173" s="122" t="s">
        <v>296</v>
      </c>
      <c r="H173" s="122" t="s">
        <v>265</v>
      </c>
      <c r="I173" t="s">
        <v>556</v>
      </c>
      <c r="J173" s="66">
        <v>46.153955000000003</v>
      </c>
      <c r="K173" s="66">
        <v>-123.40658000000001</v>
      </c>
      <c r="L173">
        <v>36</v>
      </c>
    </row>
    <row r="174" spans="1:13" x14ac:dyDescent="0.3">
      <c r="A174" s="122" t="s">
        <v>557</v>
      </c>
      <c r="B174" s="123">
        <v>910483</v>
      </c>
      <c r="C174" s="123"/>
      <c r="D174" s="122"/>
      <c r="E174" s="122">
        <v>59020</v>
      </c>
      <c r="F174" s="122"/>
      <c r="G174" s="122" t="s">
        <v>233</v>
      </c>
      <c r="H174" s="122" t="s">
        <v>240</v>
      </c>
      <c r="I174" t="s">
        <v>558</v>
      </c>
      <c r="J174" s="66">
        <v>32.940832999999998</v>
      </c>
      <c r="K174" s="66">
        <v>-112.881389</v>
      </c>
      <c r="L174">
        <v>32</v>
      </c>
    </row>
    <row r="175" spans="1:13" x14ac:dyDescent="0.3">
      <c r="A175" s="122" t="s">
        <v>559</v>
      </c>
      <c r="B175" s="123">
        <v>910004</v>
      </c>
      <c r="C175" s="123"/>
      <c r="D175" s="122">
        <v>1000097</v>
      </c>
      <c r="E175" s="122">
        <v>59338</v>
      </c>
      <c r="F175" s="122"/>
      <c r="G175" s="122" t="s">
        <v>236</v>
      </c>
      <c r="H175" s="122" t="s">
        <v>240</v>
      </c>
      <c r="I175" t="s">
        <v>560</v>
      </c>
      <c r="J175" s="66">
        <v>32.975000000000001</v>
      </c>
      <c r="K175" s="66">
        <v>-112.694444</v>
      </c>
      <c r="L175">
        <v>619</v>
      </c>
    </row>
    <row r="176" spans="1:13" x14ac:dyDescent="0.3">
      <c r="A176" s="122" t="s">
        <v>561</v>
      </c>
      <c r="B176" s="123">
        <v>910128</v>
      </c>
      <c r="C176" s="123"/>
      <c r="D176" s="122">
        <v>1000097</v>
      </c>
      <c r="E176" s="122">
        <v>60768</v>
      </c>
      <c r="F176" s="122"/>
      <c r="G176" s="122" t="s">
        <v>236</v>
      </c>
      <c r="H176" s="122" t="s">
        <v>240</v>
      </c>
      <c r="I176" t="s">
        <v>560</v>
      </c>
      <c r="J176" s="66">
        <v>32.975000000000001</v>
      </c>
      <c r="K176" s="66">
        <v>-112.694444</v>
      </c>
      <c r="L176">
        <v>619</v>
      </c>
    </row>
    <row r="177" spans="1:12" x14ac:dyDescent="0.3">
      <c r="A177" s="122" t="s">
        <v>562</v>
      </c>
      <c r="B177" s="123">
        <v>910005</v>
      </c>
      <c r="C177" s="123"/>
      <c r="D177" s="122">
        <v>1000097</v>
      </c>
      <c r="E177" s="122">
        <v>59784</v>
      </c>
      <c r="F177" s="122"/>
      <c r="G177" s="122" t="s">
        <v>236</v>
      </c>
      <c r="H177" s="122" t="s">
        <v>240</v>
      </c>
      <c r="I177" t="s">
        <v>563</v>
      </c>
      <c r="J177" s="66">
        <v>32.975000000000001</v>
      </c>
      <c r="K177" s="66">
        <v>-112.6944</v>
      </c>
      <c r="L177">
        <v>619</v>
      </c>
    </row>
    <row r="178" spans="1:12" x14ac:dyDescent="0.3">
      <c r="A178" s="122" t="s">
        <v>564</v>
      </c>
      <c r="B178" s="123">
        <v>910007</v>
      </c>
      <c r="C178" s="123"/>
      <c r="D178" s="122">
        <v>1000097</v>
      </c>
      <c r="E178" s="122">
        <v>55306</v>
      </c>
      <c r="F178" s="122"/>
      <c r="G178" s="122" t="s">
        <v>236</v>
      </c>
      <c r="H178" s="122" t="s">
        <v>240</v>
      </c>
      <c r="I178" t="s">
        <v>563</v>
      </c>
      <c r="J178" s="66">
        <v>32.975000000000001</v>
      </c>
      <c r="K178" s="66">
        <v>-112.6944</v>
      </c>
      <c r="L178">
        <v>619</v>
      </c>
    </row>
    <row r="179" spans="1:12" x14ac:dyDescent="0.3">
      <c r="A179" s="122" t="s">
        <v>565</v>
      </c>
      <c r="B179" s="123">
        <v>800032</v>
      </c>
      <c r="C179" s="123"/>
      <c r="D179" s="122"/>
      <c r="E179" s="122">
        <v>57049</v>
      </c>
      <c r="F179" s="122"/>
      <c r="G179" s="122" t="s">
        <v>258</v>
      </c>
      <c r="H179" s="122" t="s">
        <v>289</v>
      </c>
      <c r="I179" t="s">
        <v>566</v>
      </c>
      <c r="J179" s="66">
        <v>48.51</v>
      </c>
      <c r="K179" s="66">
        <v>-112.1097</v>
      </c>
      <c r="L179">
        <v>106.5</v>
      </c>
    </row>
    <row r="180" spans="1:12" x14ac:dyDescent="0.3">
      <c r="A180" s="122" t="s">
        <v>567</v>
      </c>
      <c r="B180" s="123">
        <v>500007</v>
      </c>
      <c r="C180" s="123"/>
      <c r="D180" s="122"/>
      <c r="E180" s="122">
        <v>153</v>
      </c>
      <c r="F180" s="122"/>
      <c r="G180" s="122" t="s">
        <v>230</v>
      </c>
      <c r="H180" s="122" t="s">
        <v>240</v>
      </c>
      <c r="I180" t="s">
        <v>568</v>
      </c>
      <c r="J180" s="66">
        <v>36.936613999999999</v>
      </c>
      <c r="K180" s="66">
        <v>-111.48387200000001</v>
      </c>
      <c r="L180">
        <v>1312</v>
      </c>
    </row>
    <row r="181" spans="1:12" x14ac:dyDescent="0.3">
      <c r="A181" s="122" t="s">
        <v>569</v>
      </c>
      <c r="B181" s="123">
        <v>800037</v>
      </c>
      <c r="C181" s="123"/>
      <c r="D181" s="122"/>
      <c r="E181" s="122">
        <v>56841</v>
      </c>
      <c r="F181" s="122"/>
      <c r="G181" s="122" t="s">
        <v>258</v>
      </c>
      <c r="H181" s="122" t="s">
        <v>353</v>
      </c>
      <c r="I181" t="s">
        <v>570</v>
      </c>
      <c r="J181" s="66">
        <v>43.018099999999997</v>
      </c>
      <c r="K181" s="66">
        <v>-105.835278</v>
      </c>
      <c r="L181">
        <v>103.3</v>
      </c>
    </row>
    <row r="182" spans="1:12" x14ac:dyDescent="0.3">
      <c r="A182" s="122" t="s">
        <v>571</v>
      </c>
      <c r="B182" s="123">
        <v>810007</v>
      </c>
      <c r="C182" s="123"/>
      <c r="D182" s="122"/>
      <c r="E182" s="122">
        <v>56841</v>
      </c>
      <c r="F182" s="122"/>
      <c r="G182" s="122" t="s">
        <v>258</v>
      </c>
      <c r="H182" s="122" t="s">
        <v>353</v>
      </c>
      <c r="I182" t="s">
        <v>570</v>
      </c>
      <c r="J182" s="66">
        <v>43.018099999999997</v>
      </c>
      <c r="K182" s="66">
        <v>-105.835278</v>
      </c>
      <c r="L182">
        <v>40.700000000000003</v>
      </c>
    </row>
    <row r="183" spans="1:12" x14ac:dyDescent="0.3">
      <c r="A183" s="122" t="s">
        <v>572</v>
      </c>
      <c r="B183" s="123">
        <v>27485000</v>
      </c>
      <c r="C183" s="123"/>
      <c r="D183" s="122"/>
      <c r="E183" s="122">
        <v>63710</v>
      </c>
      <c r="F183" s="122"/>
      <c r="G183" s="122" t="s">
        <v>258</v>
      </c>
      <c r="H183" s="122" t="s">
        <v>265</v>
      </c>
    </row>
    <row r="184" spans="1:12" x14ac:dyDescent="0.3">
      <c r="A184" s="122" t="s">
        <v>573</v>
      </c>
      <c r="B184" s="123">
        <v>910050</v>
      </c>
      <c r="C184" s="123"/>
      <c r="D184" s="122">
        <v>1001436</v>
      </c>
      <c r="E184" s="122">
        <v>55482</v>
      </c>
      <c r="F184" s="122"/>
      <c r="G184" s="122" t="s">
        <v>236</v>
      </c>
      <c r="H184" s="122" t="s">
        <v>234</v>
      </c>
      <c r="I184" t="s">
        <v>574</v>
      </c>
      <c r="J184" s="66">
        <v>45.811399999999999</v>
      </c>
      <c r="K184" s="66">
        <v>-120.833</v>
      </c>
      <c r="L184">
        <v>277</v>
      </c>
    </row>
    <row r="185" spans="1:12" x14ac:dyDescent="0.3">
      <c r="A185" s="122" t="s">
        <v>575</v>
      </c>
      <c r="B185" s="123">
        <v>800036</v>
      </c>
      <c r="C185" s="123"/>
      <c r="D185" s="122"/>
      <c r="E185" s="122">
        <v>56666</v>
      </c>
      <c r="F185" s="122"/>
      <c r="G185" s="122" t="s">
        <v>258</v>
      </c>
      <c r="H185" s="122" t="s">
        <v>234</v>
      </c>
      <c r="I185" t="s">
        <v>576</v>
      </c>
      <c r="J185" s="66">
        <v>45.781824999999998</v>
      </c>
      <c r="K185" s="66">
        <v>-120.521151</v>
      </c>
      <c r="L185">
        <v>97.8</v>
      </c>
    </row>
    <row r="186" spans="1:12" x14ac:dyDescent="0.3">
      <c r="A186" s="122" t="s">
        <v>577</v>
      </c>
      <c r="B186" s="123">
        <v>500041</v>
      </c>
      <c r="C186" s="123"/>
      <c r="D186" s="122"/>
      <c r="E186" s="122">
        <v>6431</v>
      </c>
      <c r="F186" s="122"/>
      <c r="G186" s="122" t="s">
        <v>230</v>
      </c>
      <c r="H186" s="122" t="s">
        <v>234</v>
      </c>
      <c r="I186" t="s">
        <v>473</v>
      </c>
      <c r="J186" s="66">
        <v>48.698056000000001</v>
      </c>
      <c r="K186" s="66">
        <v>-121.208611</v>
      </c>
      <c r="L186">
        <v>207.3</v>
      </c>
    </row>
    <row r="187" spans="1:12" x14ac:dyDescent="0.3">
      <c r="A187" s="122" t="s">
        <v>578</v>
      </c>
      <c r="B187" s="123">
        <v>800186</v>
      </c>
      <c r="C187" s="123"/>
      <c r="D187" s="122"/>
      <c r="E187" s="122">
        <v>57211</v>
      </c>
      <c r="F187" s="122"/>
      <c r="G187" s="122" t="s">
        <v>258</v>
      </c>
      <c r="H187" s="122" t="s">
        <v>1</v>
      </c>
      <c r="I187" t="s">
        <v>579</v>
      </c>
      <c r="J187" s="66">
        <v>43.467056999999997</v>
      </c>
      <c r="K187" s="66">
        <v>-111.836381</v>
      </c>
      <c r="L187">
        <v>124.5</v>
      </c>
    </row>
    <row r="188" spans="1:12" x14ac:dyDescent="0.3">
      <c r="A188" s="122" t="s">
        <v>580</v>
      </c>
      <c r="B188" s="123">
        <v>500154</v>
      </c>
      <c r="C188" s="123"/>
      <c r="D188" s="122"/>
      <c r="E188" s="122">
        <v>827</v>
      </c>
      <c r="F188" s="122"/>
      <c r="G188" s="122" t="s">
        <v>230</v>
      </c>
      <c r="H188" s="122" t="s">
        <v>1</v>
      </c>
      <c r="I188" t="s">
        <v>581</v>
      </c>
      <c r="J188" s="66">
        <v>42.536749999999998</v>
      </c>
      <c r="K188" s="66">
        <v>-111.79396699999999</v>
      </c>
      <c r="L188">
        <v>33</v>
      </c>
    </row>
    <row r="189" spans="1:12" x14ac:dyDescent="0.3">
      <c r="A189" s="122" t="s">
        <v>582</v>
      </c>
      <c r="B189" s="123">
        <v>910315</v>
      </c>
      <c r="C189" s="123"/>
      <c r="D189" s="122"/>
      <c r="E189" s="122">
        <v>60317</v>
      </c>
      <c r="F189" s="122"/>
      <c r="G189" s="122" t="s">
        <v>258</v>
      </c>
      <c r="H189" s="122" t="s">
        <v>237</v>
      </c>
      <c r="I189" t="s">
        <v>583</v>
      </c>
      <c r="J189" s="66">
        <v>34.734141999999999</v>
      </c>
      <c r="K189" s="66">
        <v>-103.09222699999999</v>
      </c>
      <c r="L189">
        <v>220.5</v>
      </c>
    </row>
    <row r="190" spans="1:12" x14ac:dyDescent="0.3">
      <c r="A190" s="122" t="s">
        <v>584</v>
      </c>
      <c r="B190" s="123">
        <v>500310</v>
      </c>
      <c r="C190" s="123"/>
      <c r="D190" s="122"/>
      <c r="E190" s="122">
        <v>6163</v>
      </c>
      <c r="F190" s="122"/>
      <c r="G190" s="122" t="s">
        <v>230</v>
      </c>
      <c r="H190" s="122" t="s">
        <v>234</v>
      </c>
      <c r="I190" t="s">
        <v>585</v>
      </c>
      <c r="J190">
        <v>47.957510999999997</v>
      </c>
      <c r="K190">
        <v>-118.977323</v>
      </c>
      <c r="L190">
        <v>6809</v>
      </c>
    </row>
    <row r="191" spans="1:12" x14ac:dyDescent="0.3">
      <c r="A191" s="122" t="s">
        <v>586</v>
      </c>
      <c r="B191" s="123">
        <v>710127</v>
      </c>
      <c r="C191" s="123"/>
      <c r="D191" s="122"/>
      <c r="E191" s="122">
        <v>60068</v>
      </c>
      <c r="F191" s="122"/>
      <c r="G191" s="122" t="s">
        <v>233</v>
      </c>
      <c r="H191" s="122" t="s">
        <v>1</v>
      </c>
      <c r="I191" t="s">
        <v>587</v>
      </c>
      <c r="J191" s="66">
        <v>42.989614000000003</v>
      </c>
      <c r="K191" s="66">
        <v>-116.093431</v>
      </c>
      <c r="L191">
        <v>80</v>
      </c>
    </row>
    <row r="192" spans="1:12" x14ac:dyDescent="0.3">
      <c r="A192" s="122" t="s">
        <v>588</v>
      </c>
      <c r="B192" s="123">
        <v>500180</v>
      </c>
      <c r="C192" s="123"/>
      <c r="D192" s="122"/>
      <c r="E192" s="122">
        <v>3651</v>
      </c>
      <c r="F192" s="122"/>
      <c r="G192" s="122" t="s">
        <v>230</v>
      </c>
      <c r="H192" s="122" t="s">
        <v>316</v>
      </c>
      <c r="I192" t="s">
        <v>589</v>
      </c>
      <c r="J192" s="66">
        <v>40.619173000000004</v>
      </c>
      <c r="K192" s="66">
        <v>-111.78207999999999</v>
      </c>
      <c r="L192">
        <v>2</v>
      </c>
    </row>
    <row r="193" spans="1:12" x14ac:dyDescent="0.3">
      <c r="A193" s="122" t="s">
        <v>590</v>
      </c>
      <c r="B193" s="123">
        <v>900060</v>
      </c>
      <c r="C193" s="123"/>
      <c r="D193" s="122">
        <v>1000207</v>
      </c>
      <c r="E193" s="122">
        <v>7999</v>
      </c>
      <c r="F193" s="122"/>
      <c r="G193" s="122" t="s">
        <v>236</v>
      </c>
      <c r="H193" s="122" t="s">
        <v>234</v>
      </c>
      <c r="I193" t="s">
        <v>591</v>
      </c>
      <c r="J193" s="66">
        <v>46.969200000000001</v>
      </c>
      <c r="K193" s="66">
        <v>-123.48</v>
      </c>
      <c r="L193">
        <v>650</v>
      </c>
    </row>
    <row r="194" spans="1:12" x14ac:dyDescent="0.3">
      <c r="A194" s="122" t="s">
        <v>592</v>
      </c>
      <c r="B194" s="123">
        <v>42016547</v>
      </c>
      <c r="C194" s="123"/>
      <c r="D194" s="122"/>
      <c r="E194" s="122"/>
      <c r="F194" s="122"/>
      <c r="G194" s="122" t="s">
        <v>233</v>
      </c>
      <c r="H194" s="122" t="s">
        <v>234</v>
      </c>
    </row>
    <row r="195" spans="1:12" x14ac:dyDescent="0.3">
      <c r="A195" s="122" t="s">
        <v>593</v>
      </c>
      <c r="B195" s="123">
        <v>500311</v>
      </c>
      <c r="C195" s="123"/>
      <c r="D195" s="122"/>
      <c r="E195" s="122">
        <v>3080</v>
      </c>
      <c r="F195" s="122"/>
      <c r="G195" s="122" t="s">
        <v>230</v>
      </c>
      <c r="H195" s="122" t="s">
        <v>265</v>
      </c>
      <c r="I195" t="s">
        <v>594</v>
      </c>
      <c r="J195" s="66">
        <v>44.449399999999997</v>
      </c>
      <c r="K195" s="66">
        <v>-122.54940000000001</v>
      </c>
      <c r="L195">
        <v>80</v>
      </c>
    </row>
    <row r="196" spans="1:12" x14ac:dyDescent="0.3">
      <c r="A196" s="122" t="s">
        <v>595</v>
      </c>
      <c r="B196" s="123">
        <v>500312</v>
      </c>
      <c r="C196" s="123"/>
      <c r="D196" s="122"/>
      <c r="E196" s="122">
        <v>6403</v>
      </c>
      <c r="F196" s="122"/>
      <c r="G196" s="122" t="s">
        <v>230</v>
      </c>
      <c r="H196" s="122" t="s">
        <v>265</v>
      </c>
      <c r="I196" t="s">
        <v>596</v>
      </c>
      <c r="J196" s="66">
        <v>42.121167999999997</v>
      </c>
      <c r="K196" s="66">
        <v>-122.54789599999999</v>
      </c>
      <c r="L196">
        <v>17.2</v>
      </c>
    </row>
    <row r="197" spans="1:12" x14ac:dyDescent="0.3">
      <c r="A197" s="122" t="s">
        <v>597</v>
      </c>
      <c r="B197" s="123">
        <v>900177</v>
      </c>
      <c r="C197" s="123"/>
      <c r="D197" s="122">
        <v>1001326</v>
      </c>
      <c r="E197" s="122">
        <v>55124</v>
      </c>
      <c r="F197" s="122"/>
      <c r="G197" s="122" t="s">
        <v>236</v>
      </c>
      <c r="H197" s="122" t="s">
        <v>240</v>
      </c>
      <c r="I197" t="s">
        <v>598</v>
      </c>
      <c r="J197" s="66">
        <v>35.054029</v>
      </c>
      <c r="K197" s="66">
        <v>-114.13327200000001</v>
      </c>
      <c r="L197">
        <v>654.4</v>
      </c>
    </row>
    <row r="198" spans="1:12" x14ac:dyDescent="0.3">
      <c r="A198" s="122" t="s">
        <v>599</v>
      </c>
      <c r="B198" s="123">
        <v>60084200</v>
      </c>
      <c r="C198" s="123"/>
      <c r="D198" s="122"/>
      <c r="E198" s="122">
        <v>7069</v>
      </c>
      <c r="F198" s="122"/>
      <c r="G198" s="122" t="s">
        <v>230</v>
      </c>
      <c r="H198" s="122" t="s">
        <v>316</v>
      </c>
    </row>
    <row r="199" spans="1:12" x14ac:dyDescent="0.3">
      <c r="A199" s="122" t="s">
        <v>600</v>
      </c>
      <c r="B199" s="123">
        <v>900468</v>
      </c>
      <c r="C199" s="123"/>
      <c r="D199" s="122">
        <v>1001425</v>
      </c>
      <c r="E199" s="124">
        <v>126</v>
      </c>
      <c r="F199" s="122"/>
      <c r="G199" s="122" t="s">
        <v>236</v>
      </c>
      <c r="H199" s="122" t="s">
        <v>240</v>
      </c>
      <c r="I199" t="s">
        <v>601</v>
      </c>
      <c r="J199" s="66">
        <v>32.159999999999997</v>
      </c>
      <c r="K199" s="66">
        <v>-110.90470000000001</v>
      </c>
      <c r="L199">
        <v>558.5</v>
      </c>
    </row>
    <row r="200" spans="1:12" x14ac:dyDescent="0.3">
      <c r="A200" s="122" t="s">
        <v>602</v>
      </c>
      <c r="B200" s="123">
        <v>800013</v>
      </c>
      <c r="C200" s="123"/>
      <c r="D200" s="122"/>
      <c r="E200" s="122"/>
      <c r="F200" s="122"/>
      <c r="G200" s="122" t="s">
        <v>258</v>
      </c>
      <c r="H200" s="122" t="s">
        <v>310</v>
      </c>
      <c r="L200">
        <v>150</v>
      </c>
    </row>
    <row r="201" spans="1:12" x14ac:dyDescent="0.3">
      <c r="A201" s="122" t="s">
        <v>603</v>
      </c>
      <c r="B201" s="123">
        <v>46347800</v>
      </c>
      <c r="C201" s="123"/>
      <c r="D201" s="122"/>
      <c r="E201" s="122">
        <v>57428</v>
      </c>
      <c r="F201" s="122"/>
      <c r="G201" s="122" t="s">
        <v>258</v>
      </c>
      <c r="H201" s="122" t="s">
        <v>1</v>
      </c>
    </row>
    <row r="202" spans="1:12" x14ac:dyDescent="0.3">
      <c r="A202" s="122" t="s">
        <v>604</v>
      </c>
      <c r="B202" s="123">
        <v>900259</v>
      </c>
      <c r="C202" s="123"/>
      <c r="D202" s="122">
        <v>1000100</v>
      </c>
      <c r="E202" s="122">
        <v>55372</v>
      </c>
      <c r="F202" s="122"/>
      <c r="G202" s="122" t="s">
        <v>236</v>
      </c>
      <c r="H202" s="122" t="s">
        <v>240</v>
      </c>
      <c r="I202" t="s">
        <v>605</v>
      </c>
      <c r="J202" s="66">
        <v>33.475960000000001</v>
      </c>
      <c r="K202" s="66">
        <v>-113.113434</v>
      </c>
      <c r="L202">
        <v>1325.1</v>
      </c>
    </row>
    <row r="203" spans="1:12" x14ac:dyDescent="0.3">
      <c r="A203" s="122" t="s">
        <v>606</v>
      </c>
      <c r="B203" s="123">
        <v>910517</v>
      </c>
      <c r="C203" s="123"/>
      <c r="D203" s="122"/>
      <c r="E203" s="122"/>
      <c r="F203" s="122"/>
      <c r="G203" s="122" t="s">
        <v>233</v>
      </c>
      <c r="H203" s="122" t="s">
        <v>231</v>
      </c>
      <c r="I203" t="s">
        <v>607</v>
      </c>
      <c r="J203" s="66">
        <v>36.433950000000003</v>
      </c>
      <c r="K203" s="66">
        <v>-114.94710000000001</v>
      </c>
      <c r="L203">
        <v>100</v>
      </c>
    </row>
    <row r="204" spans="1:12" x14ac:dyDescent="0.3">
      <c r="A204" s="122" t="s">
        <v>608</v>
      </c>
      <c r="B204" s="123">
        <v>900059</v>
      </c>
      <c r="C204" s="123"/>
      <c r="D204" s="122">
        <v>1006804</v>
      </c>
      <c r="E204" s="122">
        <v>7082</v>
      </c>
      <c r="F204" s="122"/>
      <c r="G204" s="122" t="s">
        <v>236</v>
      </c>
      <c r="H204" s="122" t="s">
        <v>231</v>
      </c>
      <c r="I204" t="s">
        <v>609</v>
      </c>
      <c r="J204" s="66">
        <v>36.430554000000001</v>
      </c>
      <c r="K204" s="66">
        <v>-114.902405</v>
      </c>
      <c r="L204">
        <v>745</v>
      </c>
    </row>
    <row r="205" spans="1:12" x14ac:dyDescent="0.3">
      <c r="A205" s="122" t="s">
        <v>610</v>
      </c>
      <c r="B205" s="123">
        <v>800188</v>
      </c>
      <c r="C205" s="123"/>
      <c r="D205" s="122"/>
      <c r="E205" s="122">
        <v>57152</v>
      </c>
      <c r="F205" s="122"/>
      <c r="G205" s="122" t="s">
        <v>258</v>
      </c>
      <c r="H205" s="122" t="s">
        <v>234</v>
      </c>
      <c r="I205" t="s">
        <v>611</v>
      </c>
      <c r="J205" s="66">
        <v>45.813099999999999</v>
      </c>
      <c r="K205" s="66">
        <v>-120.3475</v>
      </c>
      <c r="L205">
        <v>98.9</v>
      </c>
    </row>
    <row r="206" spans="1:12" x14ac:dyDescent="0.3">
      <c r="A206" s="122" t="s">
        <v>612</v>
      </c>
      <c r="B206" s="123">
        <v>800140</v>
      </c>
      <c r="C206" s="123"/>
      <c r="D206" s="122"/>
      <c r="E206" s="122">
        <v>56790</v>
      </c>
      <c r="F206" s="122"/>
      <c r="G206" s="122" t="s">
        <v>258</v>
      </c>
      <c r="H206" s="122" t="s">
        <v>265</v>
      </c>
      <c r="I206" t="s">
        <v>613</v>
      </c>
      <c r="J206" s="66">
        <v>45.52</v>
      </c>
      <c r="K206" s="66">
        <v>-120.5744</v>
      </c>
      <c r="L206">
        <v>108</v>
      </c>
    </row>
    <row r="207" spans="1:12" x14ac:dyDescent="0.3">
      <c r="A207" s="122" t="s">
        <v>614</v>
      </c>
      <c r="B207" s="123">
        <v>501138</v>
      </c>
      <c r="C207" s="123"/>
      <c r="D207" s="122"/>
      <c r="E207" s="122">
        <v>7179</v>
      </c>
      <c r="F207" s="122"/>
      <c r="G207" s="122" t="s">
        <v>230</v>
      </c>
      <c r="H207" s="122" t="s">
        <v>240</v>
      </c>
      <c r="I207" t="s">
        <v>615</v>
      </c>
      <c r="J207" s="66">
        <v>34.168264000000001</v>
      </c>
      <c r="K207" s="66">
        <v>-114.277356</v>
      </c>
      <c r="L207">
        <v>18</v>
      </c>
    </row>
    <row r="208" spans="1:12" x14ac:dyDescent="0.3">
      <c r="A208" s="122" t="s">
        <v>616</v>
      </c>
      <c r="B208" s="123">
        <v>500019</v>
      </c>
      <c r="C208" s="123"/>
      <c r="D208" s="122"/>
      <c r="E208" s="122">
        <v>3013</v>
      </c>
      <c r="F208" s="122"/>
      <c r="G208" s="122" t="s">
        <v>230</v>
      </c>
      <c r="H208" s="122" t="s">
        <v>265</v>
      </c>
      <c r="I208" t="s">
        <v>617</v>
      </c>
      <c r="J208" s="66">
        <v>45.243899999999996</v>
      </c>
      <c r="K208" s="66">
        <v>-116.7008</v>
      </c>
      <c r="L208">
        <v>391.5</v>
      </c>
    </row>
    <row r="209" spans="1:12" x14ac:dyDescent="0.3">
      <c r="A209" s="122" t="s">
        <v>618</v>
      </c>
      <c r="B209" s="123">
        <v>900183</v>
      </c>
      <c r="C209" s="123"/>
      <c r="D209" s="122">
        <v>1003652</v>
      </c>
      <c r="E209" s="122">
        <v>54761</v>
      </c>
      <c r="F209" s="122"/>
      <c r="G209" s="122" t="s">
        <v>236</v>
      </c>
      <c r="H209" s="122" t="s">
        <v>265</v>
      </c>
      <c r="I209" t="s">
        <v>619</v>
      </c>
      <c r="J209" s="66">
        <v>45.804200000000002</v>
      </c>
      <c r="K209" s="66">
        <v>-119.37</v>
      </c>
      <c r="L209">
        <v>621.20000000000005</v>
      </c>
    </row>
    <row r="210" spans="1:12" x14ac:dyDescent="0.3">
      <c r="A210" s="122" t="s">
        <v>620</v>
      </c>
      <c r="B210" s="123">
        <v>900063</v>
      </c>
      <c r="C210" s="123"/>
      <c r="D210" s="122">
        <v>1000788</v>
      </c>
      <c r="E210" s="122">
        <v>55328</v>
      </c>
      <c r="F210" s="122"/>
      <c r="G210" s="122" t="s">
        <v>236</v>
      </c>
      <c r="H210" s="122" t="s">
        <v>265</v>
      </c>
      <c r="I210" t="s">
        <v>621</v>
      </c>
      <c r="J210" s="66">
        <v>45.794046000000002</v>
      </c>
      <c r="K210" s="66">
        <v>-119.313323</v>
      </c>
      <c r="L210">
        <v>689.4</v>
      </c>
    </row>
    <row r="211" spans="1:12" x14ac:dyDescent="0.3">
      <c r="A211" t="s">
        <v>622</v>
      </c>
      <c r="B211" s="123">
        <v>900275</v>
      </c>
      <c r="C211" s="123"/>
      <c r="D211" s="122">
        <v>1000278</v>
      </c>
      <c r="E211" s="122">
        <v>55687</v>
      </c>
      <c r="F211" s="122"/>
      <c r="G211" s="122" t="s">
        <v>236</v>
      </c>
      <c r="H211" s="122" t="s">
        <v>231</v>
      </c>
      <c r="I211" t="s">
        <v>623</v>
      </c>
      <c r="J211" s="66">
        <v>35.613900000000001</v>
      </c>
      <c r="K211" s="66">
        <v>-115.3561</v>
      </c>
      <c r="L211">
        <v>688.4</v>
      </c>
    </row>
    <row r="212" spans="1:12" x14ac:dyDescent="0.3">
      <c r="A212" s="122" t="s">
        <v>624</v>
      </c>
      <c r="B212" s="123">
        <v>910518</v>
      </c>
      <c r="C212" s="123"/>
      <c r="D212" s="122"/>
      <c r="E212" s="122">
        <v>56945</v>
      </c>
      <c r="F212" s="122"/>
      <c r="G212" s="122" t="s">
        <v>258</v>
      </c>
      <c r="H212" s="122" t="s">
        <v>237</v>
      </c>
      <c r="I212" t="s">
        <v>625</v>
      </c>
      <c r="J212" s="66">
        <v>34.466667000000001</v>
      </c>
      <c r="K212" s="66">
        <v>-105.96250000000001</v>
      </c>
      <c r="L212">
        <v>100</v>
      </c>
    </row>
    <row r="213" spans="1:12" x14ac:dyDescent="0.3">
      <c r="A213" s="122" t="s">
        <v>626</v>
      </c>
      <c r="B213" s="123">
        <v>11854100</v>
      </c>
      <c r="C213" s="123"/>
      <c r="D213" s="122"/>
      <c r="E213" s="122">
        <v>58019</v>
      </c>
      <c r="F213" s="122"/>
      <c r="G213" s="122" t="s">
        <v>258</v>
      </c>
      <c r="H213" s="122" t="s">
        <v>1</v>
      </c>
    </row>
    <row r="214" spans="1:12" x14ac:dyDescent="0.3">
      <c r="A214" s="122" t="s">
        <v>627</v>
      </c>
      <c r="B214" s="123">
        <v>800040</v>
      </c>
      <c r="C214" s="123"/>
      <c r="D214" s="122"/>
      <c r="E214" s="122">
        <v>57040</v>
      </c>
      <c r="F214" s="122"/>
      <c r="G214" s="122" t="s">
        <v>258</v>
      </c>
      <c r="H214" s="122" t="s">
        <v>353</v>
      </c>
      <c r="I214" t="s">
        <v>628</v>
      </c>
      <c r="J214" s="66">
        <v>41.675052000000001</v>
      </c>
      <c r="K214" s="66">
        <v>-106.011124</v>
      </c>
      <c r="L214">
        <v>103.3</v>
      </c>
    </row>
    <row r="215" spans="1:12" x14ac:dyDescent="0.3">
      <c r="A215" s="122" t="s">
        <v>629</v>
      </c>
      <c r="B215" s="123">
        <v>500313</v>
      </c>
      <c r="C215" s="123"/>
      <c r="D215" s="122"/>
      <c r="E215" s="122">
        <v>3081</v>
      </c>
      <c r="F215" s="122"/>
      <c r="G215" s="122" t="s">
        <v>230</v>
      </c>
      <c r="H215" s="122" t="s">
        <v>265</v>
      </c>
      <c r="I215" t="s">
        <v>630</v>
      </c>
      <c r="J215" s="66">
        <v>43.710700000000003</v>
      </c>
      <c r="K215" s="66">
        <v>-122.4238</v>
      </c>
      <c r="L215">
        <v>30</v>
      </c>
    </row>
    <row r="216" spans="1:12" x14ac:dyDescent="0.3">
      <c r="A216" s="122" t="s">
        <v>631</v>
      </c>
      <c r="B216" s="123">
        <v>501081</v>
      </c>
      <c r="C216" s="123"/>
      <c r="D216" s="122"/>
      <c r="E216" s="122">
        <v>2186</v>
      </c>
      <c r="F216" s="122"/>
      <c r="G216" s="122" t="s">
        <v>230</v>
      </c>
      <c r="H216" s="122" t="s">
        <v>289</v>
      </c>
      <c r="I216" t="s">
        <v>632</v>
      </c>
      <c r="J216" s="66">
        <v>46.991500000000002</v>
      </c>
      <c r="K216" s="66">
        <v>-112.0047</v>
      </c>
      <c r="L216">
        <v>48</v>
      </c>
    </row>
    <row r="217" spans="1:12" x14ac:dyDescent="0.3">
      <c r="A217" s="122" t="s">
        <v>633</v>
      </c>
      <c r="B217" s="123">
        <v>501010</v>
      </c>
      <c r="C217" s="123"/>
      <c r="D217" s="122"/>
      <c r="E217" s="122"/>
      <c r="F217" s="122"/>
      <c r="G217" s="122" t="s">
        <v>230</v>
      </c>
      <c r="H217" s="122" t="s">
        <v>234</v>
      </c>
      <c r="L217">
        <v>0.85</v>
      </c>
    </row>
    <row r="218" spans="1:12" x14ac:dyDescent="0.3">
      <c r="A218" s="122" t="s">
        <v>634</v>
      </c>
      <c r="B218" s="123">
        <v>500066</v>
      </c>
      <c r="C218" s="123"/>
      <c r="D218" s="122"/>
      <c r="E218" s="122">
        <v>154</v>
      </c>
      <c r="F218" s="122"/>
      <c r="G218" s="122" t="s">
        <v>230</v>
      </c>
      <c r="H218" s="122" t="s">
        <v>231</v>
      </c>
      <c r="I218" t="s">
        <v>635</v>
      </c>
      <c r="J218" s="66">
        <v>36.015509999999999</v>
      </c>
      <c r="K218" s="66">
        <v>-114.738006</v>
      </c>
      <c r="L218">
        <v>1039.4000000000001</v>
      </c>
    </row>
    <row r="219" spans="1:12" x14ac:dyDescent="0.3">
      <c r="A219" s="122" t="s">
        <v>636</v>
      </c>
      <c r="B219" s="123">
        <v>800001</v>
      </c>
      <c r="C219" s="123"/>
      <c r="D219" s="122"/>
      <c r="E219" s="122">
        <v>56255</v>
      </c>
      <c r="F219" s="122"/>
      <c r="G219" s="122" t="s">
        <v>258</v>
      </c>
      <c r="H219" s="122" t="s">
        <v>234</v>
      </c>
      <c r="I219" t="s">
        <v>637</v>
      </c>
      <c r="J219" s="66">
        <v>46.421100000000003</v>
      </c>
      <c r="K219" s="66">
        <v>-117.8331</v>
      </c>
      <c r="L219">
        <v>157.19999999999999</v>
      </c>
    </row>
    <row r="220" spans="1:12" x14ac:dyDescent="0.3">
      <c r="A220" s="122" t="s">
        <v>638</v>
      </c>
      <c r="B220" s="123">
        <v>71899600</v>
      </c>
      <c r="C220" s="123"/>
      <c r="D220" s="122"/>
      <c r="E220" s="122">
        <v>64198</v>
      </c>
      <c r="F220" s="122"/>
      <c r="G220" s="122" t="s">
        <v>233</v>
      </c>
      <c r="H220" s="122" t="s">
        <v>234</v>
      </c>
    </row>
    <row r="221" spans="1:12" x14ac:dyDescent="0.3">
      <c r="A221" s="122" t="s">
        <v>639</v>
      </c>
      <c r="B221" s="123">
        <v>800030</v>
      </c>
      <c r="C221" s="123"/>
      <c r="D221" s="122"/>
      <c r="E221" s="122">
        <v>57890</v>
      </c>
      <c r="F221" s="122"/>
      <c r="G221" s="122" t="s">
        <v>258</v>
      </c>
      <c r="H221" s="122" t="s">
        <v>1</v>
      </c>
      <c r="I221" t="s">
        <v>640</v>
      </c>
      <c r="J221" s="66">
        <v>43.386389000000001</v>
      </c>
      <c r="K221" s="66">
        <v>-111.726389</v>
      </c>
      <c r="L221">
        <v>57.6</v>
      </c>
    </row>
    <row r="222" spans="1:12" x14ac:dyDescent="0.3">
      <c r="A222" s="122" t="s">
        <v>641</v>
      </c>
      <c r="B222" s="123">
        <v>500004</v>
      </c>
      <c r="C222" s="123"/>
      <c r="D222" s="122"/>
      <c r="E222" s="122">
        <v>145</v>
      </c>
      <c r="F222" s="122"/>
      <c r="G222" s="122" t="s">
        <v>230</v>
      </c>
      <c r="H222" s="122" t="s">
        <v>240</v>
      </c>
      <c r="I222" t="s">
        <v>642</v>
      </c>
      <c r="J222" s="66">
        <v>33.590699999999998</v>
      </c>
      <c r="K222" s="66">
        <v>-111.34399999999999</v>
      </c>
      <c r="L222">
        <v>129.5</v>
      </c>
    </row>
    <row r="223" spans="1:12" x14ac:dyDescent="0.3">
      <c r="A223" s="122" t="s">
        <v>643</v>
      </c>
      <c r="B223" s="123">
        <v>900158</v>
      </c>
      <c r="C223" s="123"/>
      <c r="D223" s="122"/>
      <c r="E223" s="122">
        <v>56591</v>
      </c>
      <c r="F223" s="122"/>
      <c r="G223" s="122" t="s">
        <v>258</v>
      </c>
      <c r="H223" s="122" t="s">
        <v>289</v>
      </c>
      <c r="I223" t="s">
        <v>644</v>
      </c>
      <c r="J223" s="66">
        <v>47.4983</v>
      </c>
      <c r="K223" s="66">
        <v>-111.4392</v>
      </c>
      <c r="L223">
        <v>9</v>
      </c>
    </row>
    <row r="224" spans="1:12" x14ac:dyDescent="0.3">
      <c r="A224" s="122" t="s">
        <v>645</v>
      </c>
      <c r="B224" s="123">
        <v>500017</v>
      </c>
      <c r="C224" s="123"/>
      <c r="D224" s="122"/>
      <c r="E224" s="122">
        <v>2203</v>
      </c>
      <c r="F224" s="122"/>
      <c r="G224" s="122" t="s">
        <v>230</v>
      </c>
      <c r="H224" s="122" t="s">
        <v>289</v>
      </c>
      <c r="I224" t="s">
        <v>646</v>
      </c>
      <c r="J224" s="66">
        <v>48.341521</v>
      </c>
      <c r="K224" s="66">
        <v>-114.01443</v>
      </c>
      <c r="L224">
        <v>428</v>
      </c>
    </row>
    <row r="225" spans="1:12" x14ac:dyDescent="0.3">
      <c r="A225" s="122" t="s">
        <v>647</v>
      </c>
      <c r="B225" s="123">
        <v>900134</v>
      </c>
      <c r="C225" s="123"/>
      <c r="D225" s="122">
        <v>1001036</v>
      </c>
      <c r="E225" s="122">
        <v>6165</v>
      </c>
      <c r="F225" s="122"/>
      <c r="G225" s="122" t="s">
        <v>373</v>
      </c>
      <c r="H225" s="122" t="s">
        <v>316</v>
      </c>
      <c r="I225" t="s">
        <v>648</v>
      </c>
      <c r="J225" s="66">
        <v>39.174700000000001</v>
      </c>
      <c r="K225" s="66">
        <v>-111.02889999999999</v>
      </c>
      <c r="L225">
        <v>1472.2</v>
      </c>
    </row>
    <row r="226" spans="1:12" x14ac:dyDescent="0.3">
      <c r="A226" s="122" t="s">
        <v>649</v>
      </c>
      <c r="B226" s="123">
        <v>910536</v>
      </c>
      <c r="C226" s="123"/>
      <c r="D226" s="122"/>
      <c r="E226" s="122">
        <v>62656</v>
      </c>
      <c r="F226" s="122"/>
      <c r="G226" s="122" t="s">
        <v>233</v>
      </c>
      <c r="H226" s="122" t="s">
        <v>316</v>
      </c>
      <c r="I226" t="s">
        <v>650</v>
      </c>
      <c r="J226" s="66">
        <v>39.142217000000002</v>
      </c>
      <c r="K226" s="66">
        <v>-111.05111100000001</v>
      </c>
      <c r="L226">
        <v>100</v>
      </c>
    </row>
    <row r="227" spans="1:12" x14ac:dyDescent="0.3">
      <c r="A227" s="122" t="s">
        <v>651</v>
      </c>
      <c r="B227" s="123">
        <v>900002</v>
      </c>
      <c r="C227" s="123"/>
      <c r="D227" s="122">
        <v>1001193</v>
      </c>
      <c r="E227" s="122">
        <v>8069</v>
      </c>
      <c r="F227" s="122"/>
      <c r="G227" s="122" t="s">
        <v>373</v>
      </c>
      <c r="H227" s="122" t="s">
        <v>316</v>
      </c>
      <c r="I227" t="s">
        <v>652</v>
      </c>
      <c r="J227" s="66">
        <v>39.379199999999997</v>
      </c>
      <c r="K227" s="66">
        <v>-111.07810000000001</v>
      </c>
      <c r="L227">
        <v>996</v>
      </c>
    </row>
    <row r="228" spans="1:12" x14ac:dyDescent="0.3">
      <c r="A228" s="122" t="s">
        <v>653</v>
      </c>
      <c r="B228" s="123">
        <v>910484</v>
      </c>
      <c r="C228" s="123"/>
      <c r="D228" s="122"/>
      <c r="E228" s="122">
        <v>57563</v>
      </c>
      <c r="F228" s="122"/>
      <c r="G228" s="122" t="s">
        <v>233</v>
      </c>
      <c r="H228" s="122" t="s">
        <v>240</v>
      </c>
      <c r="I228" t="s">
        <v>654</v>
      </c>
      <c r="J228" s="66">
        <v>33.025660000000002</v>
      </c>
      <c r="K228" s="66">
        <v>-113.34397</v>
      </c>
      <c r="L228">
        <v>22</v>
      </c>
    </row>
    <row r="229" spans="1:12" x14ac:dyDescent="0.3">
      <c r="A229" s="122" t="s">
        <v>655</v>
      </c>
      <c r="B229" s="123">
        <v>910485</v>
      </c>
      <c r="C229" s="123"/>
      <c r="D229" s="122"/>
      <c r="E229" s="122">
        <v>58383</v>
      </c>
      <c r="F229" s="122"/>
      <c r="G229" s="122" t="s">
        <v>233</v>
      </c>
      <c r="H229" s="122" t="s">
        <v>240</v>
      </c>
      <c r="I229" t="s">
        <v>654</v>
      </c>
      <c r="J229" s="66">
        <v>33.027000000000001</v>
      </c>
      <c r="K229" s="66">
        <v>-113.3489</v>
      </c>
      <c r="L229">
        <v>14</v>
      </c>
    </row>
    <row r="230" spans="1:12" x14ac:dyDescent="0.3">
      <c r="A230" t="s">
        <v>656</v>
      </c>
      <c r="B230" s="123">
        <v>500030</v>
      </c>
      <c r="C230" s="123"/>
      <c r="D230" s="122"/>
      <c r="E230" s="122">
        <v>3925</v>
      </c>
      <c r="F230" s="122"/>
      <c r="G230" s="122" t="s">
        <v>230</v>
      </c>
      <c r="H230" s="122" t="s">
        <v>234</v>
      </c>
      <c r="I230" t="s">
        <v>657</v>
      </c>
      <c r="J230" s="66">
        <v>46.249800999999998</v>
      </c>
      <c r="K230" s="66">
        <v>-118.87983800000001</v>
      </c>
      <c r="L230">
        <v>603</v>
      </c>
    </row>
    <row r="231" spans="1:12" x14ac:dyDescent="0.3">
      <c r="A231" s="122" t="s">
        <v>658</v>
      </c>
      <c r="B231" s="123">
        <v>710129</v>
      </c>
      <c r="C231" s="123"/>
      <c r="D231" s="122"/>
      <c r="E231" s="122">
        <v>60445</v>
      </c>
      <c r="F231" s="122"/>
      <c r="G231" s="122" t="s">
        <v>233</v>
      </c>
      <c r="H231" s="122" t="s">
        <v>1</v>
      </c>
      <c r="I231" t="s">
        <v>659</v>
      </c>
      <c r="J231" s="66">
        <v>43.444000000000003</v>
      </c>
      <c r="K231" s="66">
        <v>-116.333</v>
      </c>
      <c r="L231">
        <v>40</v>
      </c>
    </row>
    <row r="232" spans="1:12" x14ac:dyDescent="0.3">
      <c r="A232" s="122" t="s">
        <v>660</v>
      </c>
      <c r="B232" s="123">
        <v>900190</v>
      </c>
      <c r="C232" s="123"/>
      <c r="D232" s="122"/>
      <c r="E232" s="122">
        <v>790</v>
      </c>
      <c r="F232" s="122"/>
      <c r="G232" s="122" t="s">
        <v>230</v>
      </c>
      <c r="H232" s="122" t="s">
        <v>1</v>
      </c>
      <c r="I232" t="s">
        <v>661</v>
      </c>
      <c r="J232" s="66">
        <v>43.420220999999998</v>
      </c>
      <c r="K232" s="66">
        <v>-112.10185199999999</v>
      </c>
      <c r="L232">
        <v>23.4</v>
      </c>
    </row>
    <row r="233" spans="1:12" x14ac:dyDescent="0.3">
      <c r="A233" s="122" t="s">
        <v>662</v>
      </c>
      <c r="B233" s="123">
        <v>900233</v>
      </c>
      <c r="C233" s="123"/>
      <c r="D233" s="124">
        <v>1005628</v>
      </c>
      <c r="E233" s="122">
        <v>6481</v>
      </c>
      <c r="F233" s="122"/>
      <c r="G233" s="122" t="s">
        <v>373</v>
      </c>
      <c r="H233" s="122" t="s">
        <v>316</v>
      </c>
      <c r="I233" t="s">
        <v>663</v>
      </c>
      <c r="J233" s="66">
        <v>39.509731000000002</v>
      </c>
      <c r="K233" s="66">
        <v>-112.58018</v>
      </c>
      <c r="L233">
        <v>1640</v>
      </c>
    </row>
    <row r="234" spans="1:12" x14ac:dyDescent="0.3">
      <c r="A234" s="122" t="s">
        <v>664</v>
      </c>
      <c r="B234" s="123">
        <v>500193</v>
      </c>
      <c r="C234" s="123"/>
      <c r="D234" s="122"/>
      <c r="E234" s="122">
        <v>297</v>
      </c>
      <c r="F234" s="122"/>
      <c r="G234" s="122" t="s">
        <v>230</v>
      </c>
      <c r="H234" s="122" t="s">
        <v>418</v>
      </c>
      <c r="I234" t="s">
        <v>665</v>
      </c>
      <c r="J234" s="66">
        <v>41.932980999999998</v>
      </c>
      <c r="K234" s="66">
        <v>-122.43678</v>
      </c>
      <c r="L234">
        <v>18</v>
      </c>
    </row>
    <row r="235" spans="1:12" x14ac:dyDescent="0.3">
      <c r="A235" t="s">
        <v>666</v>
      </c>
      <c r="B235">
        <v>700137</v>
      </c>
      <c r="E235">
        <v>59941</v>
      </c>
      <c r="G235" t="s">
        <v>233</v>
      </c>
      <c r="H235" t="s">
        <v>316</v>
      </c>
      <c r="I235" t="s">
        <v>667</v>
      </c>
      <c r="J235">
        <v>37.721200000000003</v>
      </c>
      <c r="K235">
        <v>-113.1516</v>
      </c>
      <c r="L235">
        <v>80</v>
      </c>
    </row>
    <row r="236" spans="1:12" x14ac:dyDescent="0.3">
      <c r="A236" s="122" t="s">
        <v>668</v>
      </c>
      <c r="B236" s="123">
        <v>98427200</v>
      </c>
      <c r="C236" s="123"/>
      <c r="D236" s="122"/>
      <c r="E236" s="122">
        <v>59490</v>
      </c>
      <c r="F236" s="122"/>
      <c r="G236" s="122" t="s">
        <v>258</v>
      </c>
      <c r="H236" s="122" t="s">
        <v>265</v>
      </c>
    </row>
    <row r="237" spans="1:12" x14ac:dyDescent="0.3">
      <c r="A237" s="122" t="s">
        <v>669</v>
      </c>
      <c r="B237" s="123">
        <v>910551</v>
      </c>
      <c r="C237" s="123"/>
      <c r="D237" s="124"/>
      <c r="E237" s="122"/>
      <c r="F237" s="122"/>
      <c r="G237" s="122" t="s">
        <v>233</v>
      </c>
      <c r="H237" s="122" t="s">
        <v>670</v>
      </c>
    </row>
    <row r="238" spans="1:12" x14ac:dyDescent="0.3">
      <c r="A238" s="122" t="s">
        <v>671</v>
      </c>
      <c r="B238" s="123">
        <v>900013</v>
      </c>
      <c r="C238" s="123"/>
      <c r="D238" s="122">
        <v>1001192</v>
      </c>
      <c r="E238" s="122">
        <v>8066</v>
      </c>
      <c r="F238" s="122"/>
      <c r="G238" s="122" t="s">
        <v>373</v>
      </c>
      <c r="H238" s="122" t="s">
        <v>353</v>
      </c>
      <c r="I238" t="s">
        <v>672</v>
      </c>
      <c r="J238">
        <v>41.7378</v>
      </c>
      <c r="K238">
        <v>-108.78749999999999</v>
      </c>
      <c r="L238">
        <v>2317.6999999999998</v>
      </c>
    </row>
    <row r="239" spans="1:12" x14ac:dyDescent="0.3">
      <c r="A239" s="122" t="s">
        <v>673</v>
      </c>
      <c r="B239" s="123">
        <v>37442124</v>
      </c>
      <c r="C239" s="123"/>
      <c r="D239" s="122"/>
      <c r="E239" s="122"/>
      <c r="F239" s="122"/>
      <c r="G239" s="122" t="s">
        <v>230</v>
      </c>
      <c r="H239" s="122" t="s">
        <v>1</v>
      </c>
    </row>
    <row r="240" spans="1:12" x14ac:dyDescent="0.3">
      <c r="A240" s="122" t="s">
        <v>674</v>
      </c>
      <c r="B240" s="123">
        <v>500163</v>
      </c>
      <c r="C240" s="123"/>
      <c r="D240" s="122"/>
      <c r="E240" s="122">
        <v>3028</v>
      </c>
      <c r="F240" s="122"/>
      <c r="G240" s="122" t="s">
        <v>230</v>
      </c>
      <c r="H240" s="122" t="s">
        <v>265</v>
      </c>
      <c r="I240" t="s">
        <v>675</v>
      </c>
      <c r="J240" s="66">
        <v>42.093611000000003</v>
      </c>
      <c r="K240" s="66">
        <v>-122.0703</v>
      </c>
      <c r="L240">
        <v>98.7</v>
      </c>
    </row>
    <row r="241" spans="1:12" x14ac:dyDescent="0.3">
      <c r="A241" s="122" t="s">
        <v>676</v>
      </c>
      <c r="B241" s="123">
        <v>500023</v>
      </c>
      <c r="C241" s="123"/>
      <c r="D241" s="122"/>
      <c r="E241" s="122">
        <v>3082</v>
      </c>
      <c r="F241" s="122"/>
      <c r="G241" s="122" t="s">
        <v>230</v>
      </c>
      <c r="H241" s="122" t="s">
        <v>265</v>
      </c>
      <c r="I241" t="s">
        <v>677</v>
      </c>
      <c r="J241" s="66">
        <v>45.716439999999999</v>
      </c>
      <c r="K241" s="66">
        <v>-120.69408</v>
      </c>
      <c r="L241">
        <v>2160</v>
      </c>
    </row>
    <row r="242" spans="1:12" x14ac:dyDescent="0.3">
      <c r="A242" s="122" t="s">
        <v>678</v>
      </c>
      <c r="B242" s="123">
        <v>63533339</v>
      </c>
      <c r="C242" s="123"/>
      <c r="D242" s="122"/>
      <c r="E242" s="122"/>
      <c r="F242" s="122"/>
      <c r="G242" s="122" t="s">
        <v>230</v>
      </c>
      <c r="H242" s="122" t="s">
        <v>1</v>
      </c>
    </row>
    <row r="243" spans="1:12" x14ac:dyDescent="0.3">
      <c r="A243" s="122" t="s">
        <v>679</v>
      </c>
      <c r="B243" s="123">
        <v>900218</v>
      </c>
      <c r="C243" s="123"/>
      <c r="D243" s="122"/>
      <c r="E243" s="122">
        <v>56377</v>
      </c>
      <c r="F243" s="122"/>
      <c r="G243" s="122" t="s">
        <v>258</v>
      </c>
      <c r="H243" s="122" t="s">
        <v>289</v>
      </c>
      <c r="I243" t="s">
        <v>680</v>
      </c>
      <c r="J243" s="66">
        <v>46.572499999999998</v>
      </c>
      <c r="K243" s="66">
        <v>-109.7531</v>
      </c>
      <c r="L243">
        <v>135</v>
      </c>
    </row>
    <row r="244" spans="1:12" x14ac:dyDescent="0.3">
      <c r="A244" s="122" t="s">
        <v>681</v>
      </c>
      <c r="B244" s="123">
        <v>800011</v>
      </c>
      <c r="C244" s="123"/>
      <c r="D244" s="122"/>
      <c r="E244" s="122">
        <v>57320</v>
      </c>
      <c r="F244" s="122"/>
      <c r="G244" s="122" t="s">
        <v>258</v>
      </c>
      <c r="H244" s="122" t="s">
        <v>234</v>
      </c>
      <c r="I244" t="s">
        <v>682</v>
      </c>
      <c r="J244" s="66">
        <v>45.921500000000002</v>
      </c>
      <c r="K244" s="66">
        <v>-120.2355</v>
      </c>
      <c r="L244">
        <v>151.19999999999999</v>
      </c>
    </row>
    <row r="245" spans="1:12" x14ac:dyDescent="0.3">
      <c r="A245" s="122" t="s">
        <v>683</v>
      </c>
      <c r="B245" s="123">
        <v>500014</v>
      </c>
      <c r="C245" s="123"/>
      <c r="D245" s="122"/>
      <c r="E245" s="122">
        <v>2188</v>
      </c>
      <c r="F245" s="122"/>
      <c r="G245" s="122" t="s">
        <v>230</v>
      </c>
      <c r="H245" s="122" t="s">
        <v>289</v>
      </c>
      <c r="I245" t="s">
        <v>684</v>
      </c>
      <c r="J245" s="66">
        <v>47.677700000000002</v>
      </c>
      <c r="K245" s="66">
        <v>-114.23390000000001</v>
      </c>
      <c r="L245">
        <v>207.6</v>
      </c>
    </row>
    <row r="246" spans="1:12" x14ac:dyDescent="0.3">
      <c r="A246" s="122" t="s">
        <v>685</v>
      </c>
      <c r="B246" s="123">
        <v>900028</v>
      </c>
      <c r="C246" s="123"/>
      <c r="D246" s="122"/>
      <c r="E246" s="122"/>
      <c r="F246" s="122"/>
      <c r="G246" s="122" t="s">
        <v>686</v>
      </c>
      <c r="H246" s="122" t="s">
        <v>1</v>
      </c>
      <c r="I246" t="s">
        <v>687</v>
      </c>
      <c r="J246" s="66">
        <v>43.631943999999997</v>
      </c>
      <c r="K246" s="66">
        <v>-112.27972200000001</v>
      </c>
      <c r="L246">
        <v>2.4</v>
      </c>
    </row>
    <row r="247" spans="1:12" x14ac:dyDescent="0.3">
      <c r="A247" t="s">
        <v>688</v>
      </c>
      <c r="B247" s="123">
        <v>900021</v>
      </c>
      <c r="C247" s="123"/>
      <c r="D247" s="122">
        <v>1010858</v>
      </c>
      <c r="E247" s="122">
        <v>550</v>
      </c>
      <c r="F247" s="122"/>
      <c r="G247" s="122" t="s">
        <v>296</v>
      </c>
      <c r="H247" s="122" t="s">
        <v>234</v>
      </c>
      <c r="I247" t="s">
        <v>689</v>
      </c>
      <c r="J247" s="66">
        <v>48.620336000000002</v>
      </c>
      <c r="K247" s="66">
        <v>-118.111059</v>
      </c>
      <c r="L247">
        <v>57.9</v>
      </c>
    </row>
    <row r="248" spans="1:12" x14ac:dyDescent="0.3">
      <c r="A248" s="122" t="s">
        <v>690</v>
      </c>
      <c r="B248" s="123">
        <v>910122</v>
      </c>
      <c r="C248" s="123"/>
      <c r="D248" s="122"/>
      <c r="E248" s="122">
        <v>6518</v>
      </c>
      <c r="F248" s="122"/>
      <c r="G248" s="122" t="s">
        <v>245</v>
      </c>
      <c r="H248" s="122" t="s">
        <v>418</v>
      </c>
      <c r="I248" t="s">
        <v>691</v>
      </c>
      <c r="J248" s="66">
        <v>39.245832999999998</v>
      </c>
      <c r="K248" s="66">
        <v>-120.02722199999999</v>
      </c>
      <c r="L248">
        <v>12</v>
      </c>
    </row>
    <row r="249" spans="1:12" x14ac:dyDescent="0.3">
      <c r="A249" s="122" t="s">
        <v>692</v>
      </c>
      <c r="B249" s="123">
        <v>800033</v>
      </c>
      <c r="C249" s="123"/>
      <c r="D249" s="122"/>
      <c r="E249" s="122">
        <v>56858</v>
      </c>
      <c r="F249" s="122"/>
      <c r="G249" s="122" t="s">
        <v>258</v>
      </c>
      <c r="H249" s="122" t="s">
        <v>234</v>
      </c>
      <c r="I249" t="s">
        <v>693</v>
      </c>
      <c r="J249" s="66">
        <v>47.135599999999997</v>
      </c>
      <c r="K249" s="66">
        <v>-120.6872</v>
      </c>
      <c r="L249">
        <v>100.7</v>
      </c>
    </row>
    <row r="250" spans="1:12" x14ac:dyDescent="0.3">
      <c r="A250" s="122" t="s">
        <v>694</v>
      </c>
      <c r="B250" s="123">
        <v>900064</v>
      </c>
      <c r="C250" s="123"/>
      <c r="D250" s="122">
        <v>1000076</v>
      </c>
      <c r="E250" s="122">
        <v>55544</v>
      </c>
      <c r="F250" s="122"/>
      <c r="G250" s="122" t="s">
        <v>236</v>
      </c>
      <c r="H250" s="122" t="s">
        <v>265</v>
      </c>
      <c r="I250" t="s">
        <v>695</v>
      </c>
      <c r="J250" s="66">
        <v>42.172718000000003</v>
      </c>
      <c r="K250" s="66">
        <v>-121.814393</v>
      </c>
      <c r="L250">
        <v>117.6</v>
      </c>
    </row>
    <row r="251" spans="1:12" x14ac:dyDescent="0.3">
      <c r="A251" s="122" t="s">
        <v>696</v>
      </c>
      <c r="B251" s="123">
        <v>900276</v>
      </c>
      <c r="C251" s="123"/>
      <c r="D251" s="122">
        <v>1001314</v>
      </c>
      <c r="E251" s="122">
        <v>55103</v>
      </c>
      <c r="F251" s="122"/>
      <c r="G251" s="122" t="s">
        <v>236</v>
      </c>
      <c r="H251" s="122" t="s">
        <v>265</v>
      </c>
      <c r="I251" t="s">
        <v>695</v>
      </c>
      <c r="J251" s="66">
        <v>42.173889000000003</v>
      </c>
      <c r="K251" s="66">
        <v>-121.81055600000001</v>
      </c>
      <c r="L251">
        <v>501.5</v>
      </c>
    </row>
    <row r="252" spans="1:12" x14ac:dyDescent="0.3">
      <c r="A252" s="122" t="s">
        <v>697</v>
      </c>
      <c r="B252" s="123">
        <v>910569</v>
      </c>
      <c r="C252" s="123"/>
      <c r="D252" s="122"/>
      <c r="E252" s="122">
        <v>55544</v>
      </c>
      <c r="F252" s="122"/>
      <c r="G252" s="122" t="s">
        <v>236</v>
      </c>
      <c r="H252" s="122" t="s">
        <v>265</v>
      </c>
      <c r="I252" t="s">
        <v>695</v>
      </c>
      <c r="J252" s="66">
        <v>42.173900000000003</v>
      </c>
      <c r="K252" s="66">
        <v>-121.81059999999999</v>
      </c>
      <c r="L252">
        <v>100</v>
      </c>
    </row>
    <row r="253" spans="1:12" x14ac:dyDescent="0.3">
      <c r="A253" s="122" t="s">
        <v>698</v>
      </c>
      <c r="B253" s="123">
        <v>810109</v>
      </c>
      <c r="C253" s="123"/>
      <c r="D253" s="122"/>
      <c r="E253" s="122">
        <v>55871</v>
      </c>
      <c r="F253" s="122"/>
      <c r="G253" s="122" t="s">
        <v>258</v>
      </c>
      <c r="H253" s="122" t="s">
        <v>265</v>
      </c>
      <c r="I253" t="s">
        <v>699</v>
      </c>
      <c r="J253" s="66">
        <v>45.5563</v>
      </c>
      <c r="K253" s="66">
        <v>-120.55070000000001</v>
      </c>
      <c r="L253">
        <v>24.5</v>
      </c>
    </row>
    <row r="254" spans="1:12" x14ac:dyDescent="0.3">
      <c r="A254" s="122" t="s">
        <v>700</v>
      </c>
      <c r="B254" s="123">
        <v>800051</v>
      </c>
      <c r="C254" s="123"/>
      <c r="D254" s="122"/>
      <c r="E254" s="122">
        <v>56359</v>
      </c>
      <c r="F254" s="122"/>
      <c r="G254" s="122" t="s">
        <v>258</v>
      </c>
      <c r="H254" s="122" t="s">
        <v>265</v>
      </c>
      <c r="I254" t="s">
        <v>701</v>
      </c>
      <c r="J254" s="66">
        <v>45.570999999999998</v>
      </c>
      <c r="K254" s="66">
        <v>-120.593</v>
      </c>
      <c r="L254">
        <v>75</v>
      </c>
    </row>
    <row r="255" spans="1:12" x14ac:dyDescent="0.3">
      <c r="A255" s="122" t="s">
        <v>702</v>
      </c>
      <c r="B255" s="123">
        <v>800029</v>
      </c>
      <c r="C255" s="123"/>
      <c r="D255" s="122"/>
      <c r="E255" s="122">
        <v>56468</v>
      </c>
      <c r="F255" s="122"/>
      <c r="G255" s="122" t="s">
        <v>258</v>
      </c>
      <c r="H255" s="122" t="s">
        <v>265</v>
      </c>
      <c r="I255" t="s">
        <v>703</v>
      </c>
      <c r="J255" s="66">
        <v>45.583599999999997</v>
      </c>
      <c r="K255" s="66">
        <v>-120.5042</v>
      </c>
      <c r="L255">
        <v>221</v>
      </c>
    </row>
    <row r="256" spans="1:12" x14ac:dyDescent="0.3">
      <c r="A256" s="122" t="s">
        <v>704</v>
      </c>
      <c r="B256" s="123">
        <v>800031</v>
      </c>
      <c r="C256" s="123"/>
      <c r="D256" s="122"/>
      <c r="E256" s="122">
        <v>56468</v>
      </c>
      <c r="F256" s="122"/>
      <c r="G256" s="122" t="s">
        <v>258</v>
      </c>
      <c r="H256" s="122" t="s">
        <v>265</v>
      </c>
      <c r="I256" t="s">
        <v>703</v>
      </c>
      <c r="J256" s="66">
        <v>45.583599999999997</v>
      </c>
      <c r="K256" s="66">
        <v>-120.5042</v>
      </c>
      <c r="L256">
        <v>76.5</v>
      </c>
    </row>
    <row r="257" spans="1:12" x14ac:dyDescent="0.3">
      <c r="A257" s="122" t="s">
        <v>705</v>
      </c>
      <c r="B257" s="123">
        <v>33981800</v>
      </c>
      <c r="C257" s="123"/>
      <c r="D257" s="122"/>
      <c r="E257" s="122">
        <v>54267</v>
      </c>
      <c r="F257" s="122"/>
      <c r="G257" s="122" t="s">
        <v>230</v>
      </c>
      <c r="H257" s="122" t="s">
        <v>234</v>
      </c>
    </row>
    <row r="258" spans="1:12" x14ac:dyDescent="0.3">
      <c r="A258" s="122" t="s">
        <v>706</v>
      </c>
      <c r="B258" s="123">
        <v>501031</v>
      </c>
      <c r="C258" s="123"/>
      <c r="D258" s="122"/>
      <c r="E258" s="122"/>
      <c r="F258" s="122"/>
      <c r="G258" s="122" t="s">
        <v>230</v>
      </c>
      <c r="H258" s="122" t="s">
        <v>310</v>
      </c>
      <c r="L258">
        <v>583</v>
      </c>
    </row>
    <row r="259" spans="1:12" x14ac:dyDescent="0.3">
      <c r="A259" s="122" t="s">
        <v>707</v>
      </c>
      <c r="B259" s="123">
        <v>910129</v>
      </c>
      <c r="C259" s="123"/>
      <c r="D259" s="122">
        <v>1000241</v>
      </c>
      <c r="E259" s="122">
        <v>147</v>
      </c>
      <c r="F259" s="122"/>
      <c r="G259" s="122" t="s">
        <v>236</v>
      </c>
      <c r="H259" s="122" t="s">
        <v>240</v>
      </c>
      <c r="I259" t="s">
        <v>708</v>
      </c>
      <c r="J259" s="66">
        <v>33.355600000000003</v>
      </c>
      <c r="K259" s="66">
        <v>-111.9353</v>
      </c>
      <c r="L259">
        <v>573.70000000000005</v>
      </c>
    </row>
    <row r="260" spans="1:12" x14ac:dyDescent="0.3">
      <c r="A260" s="122" t="s">
        <v>709</v>
      </c>
      <c r="B260" s="123">
        <v>910519</v>
      </c>
      <c r="C260" s="123"/>
      <c r="D260" s="122"/>
      <c r="E260" s="122">
        <v>61044</v>
      </c>
      <c r="F260" s="122"/>
      <c r="G260" s="122" t="s">
        <v>258</v>
      </c>
      <c r="H260" s="122" t="s">
        <v>237</v>
      </c>
      <c r="I260" t="s">
        <v>710</v>
      </c>
      <c r="J260" s="66">
        <v>34.81</v>
      </c>
      <c r="K260" s="66">
        <v>-105.74</v>
      </c>
      <c r="L260">
        <v>140</v>
      </c>
    </row>
    <row r="261" spans="1:12" x14ac:dyDescent="0.3">
      <c r="A261" s="122" t="s">
        <v>711</v>
      </c>
      <c r="B261" s="123">
        <v>910520</v>
      </c>
      <c r="C261" s="123"/>
      <c r="D261" s="122">
        <v>1011838</v>
      </c>
      <c r="E261" s="122">
        <v>58284</v>
      </c>
      <c r="F261" s="122"/>
      <c r="G261" s="122" t="s">
        <v>236</v>
      </c>
      <c r="H261" s="122" t="s">
        <v>237</v>
      </c>
      <c r="I261" t="s">
        <v>712</v>
      </c>
      <c r="J261" s="66">
        <v>34.616110999999997</v>
      </c>
      <c r="K261" s="66">
        <v>-106.815</v>
      </c>
      <c r="L261">
        <v>41</v>
      </c>
    </row>
    <row r="262" spans="1:12" x14ac:dyDescent="0.3">
      <c r="A262" s="122" t="s">
        <v>713</v>
      </c>
      <c r="B262" s="123">
        <v>87910500</v>
      </c>
      <c r="C262" s="123"/>
      <c r="D262" s="122"/>
      <c r="E262" s="122">
        <v>3916</v>
      </c>
      <c r="F262" s="122"/>
      <c r="G262" s="122" t="s">
        <v>230</v>
      </c>
      <c r="H262" s="122" t="s">
        <v>234</v>
      </c>
    </row>
    <row r="263" spans="1:12" x14ac:dyDescent="0.3">
      <c r="A263" s="122" t="s">
        <v>714</v>
      </c>
      <c r="B263" s="123">
        <v>500040</v>
      </c>
      <c r="C263" s="123"/>
      <c r="D263" s="122"/>
      <c r="E263" s="122">
        <v>6424</v>
      </c>
      <c r="F263" s="122"/>
      <c r="G263" s="122" t="s">
        <v>230</v>
      </c>
      <c r="H263" s="122" t="s">
        <v>234</v>
      </c>
      <c r="I263" t="s">
        <v>715</v>
      </c>
      <c r="J263" s="66">
        <v>47.834699999999998</v>
      </c>
      <c r="K263" s="66">
        <v>-120.0133</v>
      </c>
      <c r="L263">
        <v>59.2</v>
      </c>
    </row>
    <row r="264" spans="1:12" x14ac:dyDescent="0.3">
      <c r="A264" s="122" t="s">
        <v>716</v>
      </c>
      <c r="B264" s="123">
        <v>900006</v>
      </c>
      <c r="C264" s="123"/>
      <c r="D264" s="122">
        <v>1000454</v>
      </c>
      <c r="E264" s="122">
        <v>56237</v>
      </c>
      <c r="F264" s="122"/>
      <c r="G264" s="122" t="s">
        <v>236</v>
      </c>
      <c r="H264" s="122" t="s">
        <v>316</v>
      </c>
      <c r="I264" t="s">
        <v>717</v>
      </c>
      <c r="J264" s="66">
        <v>40.331667000000003</v>
      </c>
      <c r="K264" s="66">
        <v>-111.754167</v>
      </c>
      <c r="L264">
        <v>591.29999999999995</v>
      </c>
    </row>
    <row r="265" spans="1:12" x14ac:dyDescent="0.3">
      <c r="A265" t="s">
        <v>718</v>
      </c>
      <c r="B265" s="123">
        <v>910107</v>
      </c>
      <c r="C265" s="123"/>
      <c r="D265" s="122">
        <v>1007379</v>
      </c>
      <c r="E265" s="122">
        <v>57028</v>
      </c>
      <c r="F265" s="122"/>
      <c r="G265" s="122" t="s">
        <v>236</v>
      </c>
      <c r="H265" s="122" t="s">
        <v>1</v>
      </c>
      <c r="I265" t="s">
        <v>719</v>
      </c>
      <c r="J265" s="66">
        <v>43.904443999999998</v>
      </c>
      <c r="K265" s="66">
        <v>-116.819722</v>
      </c>
      <c r="L265">
        <v>318.5</v>
      </c>
    </row>
    <row r="266" spans="1:12" x14ac:dyDescent="0.3">
      <c r="A266" t="s">
        <v>720</v>
      </c>
      <c r="B266" s="123">
        <v>910031</v>
      </c>
      <c r="C266" s="123"/>
      <c r="D266" s="122">
        <v>1000595</v>
      </c>
      <c r="E266" s="122">
        <v>10761</v>
      </c>
      <c r="F266" s="122"/>
      <c r="G266" s="122" t="s">
        <v>236</v>
      </c>
      <c r="H266" s="122" t="s">
        <v>231</v>
      </c>
      <c r="I266" t="s">
        <v>721</v>
      </c>
      <c r="J266" s="66">
        <v>36.231900000000003</v>
      </c>
      <c r="K266" s="66">
        <v>-115.12220000000001</v>
      </c>
      <c r="L266">
        <v>358.9</v>
      </c>
    </row>
    <row r="267" spans="1:12" x14ac:dyDescent="0.3">
      <c r="A267" s="122" t="s">
        <v>722</v>
      </c>
      <c r="B267" s="123">
        <v>500158</v>
      </c>
      <c r="C267" s="123"/>
      <c r="D267" s="122"/>
      <c r="E267" s="122">
        <v>987</v>
      </c>
      <c r="F267" s="122"/>
      <c r="G267" s="122" t="s">
        <v>230</v>
      </c>
      <c r="H267" s="122" t="s">
        <v>1</v>
      </c>
      <c r="I267" t="s">
        <v>723</v>
      </c>
      <c r="J267" s="66">
        <v>42.603349000000001</v>
      </c>
      <c r="K267" s="66">
        <v>-111.705304</v>
      </c>
      <c r="L267">
        <v>1.7</v>
      </c>
    </row>
    <row r="268" spans="1:12" x14ac:dyDescent="0.3">
      <c r="A268" s="122" t="s">
        <v>724</v>
      </c>
      <c r="B268" s="123">
        <v>800034</v>
      </c>
      <c r="C268" s="123"/>
      <c r="D268" s="122"/>
      <c r="E268" s="122">
        <v>56360</v>
      </c>
      <c r="F268" s="122"/>
      <c r="G268" s="122" t="s">
        <v>258</v>
      </c>
      <c r="H268" s="122" t="s">
        <v>265</v>
      </c>
      <c r="I268" t="s">
        <v>725</v>
      </c>
      <c r="J268" s="66">
        <v>45.652456999999998</v>
      </c>
      <c r="K268" s="66">
        <v>-120.209783</v>
      </c>
      <c r="L268">
        <v>103.5</v>
      </c>
    </row>
    <row r="269" spans="1:12" x14ac:dyDescent="0.3">
      <c r="A269" s="122" t="s">
        <v>726</v>
      </c>
      <c r="B269" s="123">
        <v>800178</v>
      </c>
      <c r="C269" s="123"/>
      <c r="D269" s="122"/>
      <c r="E269" s="122">
        <v>57333</v>
      </c>
      <c r="F269" s="122"/>
      <c r="G269" s="122" t="s">
        <v>258</v>
      </c>
      <c r="H269" s="122" t="s">
        <v>265</v>
      </c>
      <c r="I269" t="s">
        <v>727</v>
      </c>
      <c r="J269" s="66">
        <v>45.651000000000003</v>
      </c>
      <c r="K269" s="66">
        <v>-120.2598</v>
      </c>
      <c r="L269">
        <v>201</v>
      </c>
    </row>
    <row r="270" spans="1:12" x14ac:dyDescent="0.3">
      <c r="A270" s="122" t="s">
        <v>728</v>
      </c>
      <c r="B270" s="123">
        <v>500164</v>
      </c>
      <c r="C270" s="123"/>
      <c r="D270" s="122"/>
      <c r="E270" s="122">
        <v>3029</v>
      </c>
      <c r="F270" s="122"/>
      <c r="G270" s="122" t="s">
        <v>230</v>
      </c>
      <c r="H270" s="122" t="s">
        <v>265</v>
      </c>
      <c r="I270" t="s">
        <v>729</v>
      </c>
      <c r="J270" s="66">
        <v>43.355800000000002</v>
      </c>
      <c r="K270" s="66">
        <v>-122.24939999999999</v>
      </c>
      <c r="L270">
        <v>32.799999999999997</v>
      </c>
    </row>
    <row r="271" spans="1:12" x14ac:dyDescent="0.3">
      <c r="A271" s="122" t="s">
        <v>730</v>
      </c>
      <c r="B271" s="123">
        <v>500173</v>
      </c>
      <c r="C271" s="123"/>
      <c r="D271" s="122"/>
      <c r="E271" s="122">
        <v>6421</v>
      </c>
      <c r="F271" s="122"/>
      <c r="G271" s="122" t="s">
        <v>230</v>
      </c>
      <c r="H271" s="122" t="s">
        <v>265</v>
      </c>
      <c r="I271" t="s">
        <v>731</v>
      </c>
      <c r="J271" s="66">
        <v>43.280611</v>
      </c>
      <c r="K271" s="66">
        <v>-122.40248</v>
      </c>
      <c r="L271">
        <v>33</v>
      </c>
    </row>
    <row r="272" spans="1:12" x14ac:dyDescent="0.3">
      <c r="A272" s="122" t="s">
        <v>732</v>
      </c>
      <c r="B272" s="123">
        <v>500034</v>
      </c>
      <c r="C272" s="123"/>
      <c r="D272" s="122"/>
      <c r="E272" s="122">
        <v>6172</v>
      </c>
      <c r="F272" s="122"/>
      <c r="G272" s="122" t="s">
        <v>230</v>
      </c>
      <c r="H272" s="122" t="s">
        <v>289</v>
      </c>
      <c r="I272" t="s">
        <v>733</v>
      </c>
      <c r="J272" s="66">
        <v>48.409799999999997</v>
      </c>
      <c r="K272" s="66">
        <v>-115.3143</v>
      </c>
      <c r="L272">
        <v>525</v>
      </c>
    </row>
    <row r="273" spans="1:12" x14ac:dyDescent="0.3">
      <c r="A273" s="122" t="s">
        <v>734</v>
      </c>
      <c r="B273" s="123">
        <v>23304600</v>
      </c>
      <c r="C273" s="123"/>
      <c r="D273" s="122"/>
      <c r="E273" s="122">
        <v>50700</v>
      </c>
      <c r="F273" s="122"/>
      <c r="G273" s="122" t="s">
        <v>230</v>
      </c>
      <c r="H273" s="122" t="s">
        <v>234</v>
      </c>
    </row>
    <row r="274" spans="1:12" x14ac:dyDescent="0.3">
      <c r="A274" s="122" t="s">
        <v>735</v>
      </c>
      <c r="B274" s="123">
        <v>810013</v>
      </c>
      <c r="C274" s="123"/>
      <c r="D274" s="122"/>
      <c r="E274" s="122">
        <v>58126</v>
      </c>
      <c r="F274" s="122"/>
      <c r="G274" s="122" t="s">
        <v>258</v>
      </c>
      <c r="H274" s="122" t="s">
        <v>361</v>
      </c>
      <c r="I274" t="s">
        <v>736</v>
      </c>
      <c r="J274" s="66">
        <v>39.380974999999999</v>
      </c>
      <c r="K274" s="66">
        <v>-103.57323599999999</v>
      </c>
      <c r="L274">
        <v>200</v>
      </c>
    </row>
    <row r="275" spans="1:12" x14ac:dyDescent="0.3">
      <c r="A275" s="122" t="s">
        <v>737</v>
      </c>
      <c r="B275" s="123">
        <v>810014</v>
      </c>
      <c r="C275" s="123"/>
      <c r="D275" s="122"/>
      <c r="E275" s="122">
        <v>58127</v>
      </c>
      <c r="F275" s="122"/>
      <c r="G275" s="122" t="s">
        <v>258</v>
      </c>
      <c r="H275" s="122" t="s">
        <v>361</v>
      </c>
      <c r="I275" t="s">
        <v>736</v>
      </c>
      <c r="J275" s="66">
        <v>39.341388999999999</v>
      </c>
      <c r="K275" s="66">
        <v>-103.58111100000001</v>
      </c>
      <c r="L275">
        <v>200</v>
      </c>
    </row>
    <row r="276" spans="1:12" x14ac:dyDescent="0.3">
      <c r="A276" t="s">
        <v>738</v>
      </c>
      <c r="B276" s="123">
        <v>810015</v>
      </c>
      <c r="C276" s="123"/>
      <c r="D276" s="122"/>
      <c r="E276" s="122">
        <v>59083</v>
      </c>
      <c r="F276" s="122"/>
      <c r="G276" s="122" t="s">
        <v>258</v>
      </c>
      <c r="H276" s="122" t="s">
        <v>361</v>
      </c>
      <c r="I276" t="s">
        <v>739</v>
      </c>
      <c r="J276" s="66">
        <v>39.353332999999999</v>
      </c>
      <c r="K276" s="66">
        <v>-103.47416699999999</v>
      </c>
      <c r="L276">
        <v>200.6</v>
      </c>
    </row>
    <row r="277" spans="1:12" x14ac:dyDescent="0.3">
      <c r="A277" s="122" t="s">
        <v>740</v>
      </c>
      <c r="B277" s="123">
        <v>800194</v>
      </c>
      <c r="C277" s="123"/>
      <c r="D277" s="122"/>
      <c r="E277" s="122">
        <v>57635</v>
      </c>
      <c r="F277" s="122"/>
      <c r="G277" s="122" t="s">
        <v>258</v>
      </c>
      <c r="H277" s="122" t="s">
        <v>234</v>
      </c>
      <c r="I277" t="s">
        <v>741</v>
      </c>
      <c r="J277" s="66">
        <v>45.744171000000001</v>
      </c>
      <c r="K277" s="66">
        <v>-120.783568</v>
      </c>
      <c r="L277">
        <v>50</v>
      </c>
    </row>
    <row r="278" spans="1:12" x14ac:dyDescent="0.3">
      <c r="A278" s="122" t="s">
        <v>742</v>
      </c>
      <c r="B278" s="123">
        <v>510104</v>
      </c>
      <c r="C278" s="123"/>
      <c r="D278" s="122"/>
      <c r="E278" s="122">
        <v>3866</v>
      </c>
      <c r="F278" s="122"/>
      <c r="G278" s="122" t="s">
        <v>230</v>
      </c>
      <c r="H278" s="122" t="s">
        <v>234</v>
      </c>
      <c r="I278" t="s">
        <v>743</v>
      </c>
      <c r="J278" s="66">
        <v>47.821666999999998</v>
      </c>
      <c r="K278" s="66">
        <v>-117.916667</v>
      </c>
      <c r="L278">
        <v>37.6</v>
      </c>
    </row>
    <row r="279" spans="1:12" x14ac:dyDescent="0.3">
      <c r="A279" t="s">
        <v>744</v>
      </c>
      <c r="B279" s="123">
        <v>500031</v>
      </c>
      <c r="C279" s="123"/>
      <c r="D279" s="122"/>
      <c r="E279" s="122">
        <v>3926</v>
      </c>
      <c r="F279" s="122"/>
      <c r="G279" s="122" t="s">
        <v>230</v>
      </c>
      <c r="H279" s="122" t="s">
        <v>234</v>
      </c>
      <c r="I279" t="s">
        <v>745</v>
      </c>
      <c r="J279" s="66">
        <v>46.583799999999997</v>
      </c>
      <c r="K279" s="66">
        <v>-118.0273</v>
      </c>
      <c r="L279">
        <v>810</v>
      </c>
    </row>
    <row r="280" spans="1:12" x14ac:dyDescent="0.3">
      <c r="A280" s="122" t="s">
        <v>746</v>
      </c>
      <c r="B280" s="123">
        <v>800008</v>
      </c>
      <c r="C280" s="123"/>
      <c r="D280" s="122"/>
      <c r="E280" s="122">
        <v>56613</v>
      </c>
      <c r="F280" s="122"/>
      <c r="G280" s="122" t="s">
        <v>258</v>
      </c>
      <c r="H280" s="122" t="s">
        <v>361</v>
      </c>
      <c r="I280" t="s">
        <v>747</v>
      </c>
      <c r="J280" s="66">
        <v>40.941000000000003</v>
      </c>
      <c r="K280" s="66">
        <v>-103.259</v>
      </c>
      <c r="L280">
        <v>201</v>
      </c>
    </row>
    <row r="281" spans="1:12" x14ac:dyDescent="0.3">
      <c r="A281" s="122" t="s">
        <v>748</v>
      </c>
      <c r="B281" s="123">
        <v>910496</v>
      </c>
      <c r="C281" s="123"/>
      <c r="D281" s="122"/>
      <c r="E281" s="122"/>
      <c r="F281" s="122"/>
      <c r="G281" s="122" t="s">
        <v>230</v>
      </c>
      <c r="H281" s="122" t="s">
        <v>310</v>
      </c>
      <c r="L281">
        <v>75.400000000000006</v>
      </c>
    </row>
    <row r="282" spans="1:12" x14ac:dyDescent="0.3">
      <c r="A282" s="122" t="s">
        <v>749</v>
      </c>
      <c r="B282" s="123">
        <v>510105</v>
      </c>
      <c r="C282" s="123"/>
      <c r="D282" s="122"/>
      <c r="E282" s="122">
        <v>3867</v>
      </c>
      <c r="F282" s="122"/>
      <c r="G282" s="122" t="s">
        <v>230</v>
      </c>
      <c r="H282" s="122" t="s">
        <v>234</v>
      </c>
      <c r="I282" t="s">
        <v>750</v>
      </c>
      <c r="J282" s="66">
        <v>47.834443999999998</v>
      </c>
      <c r="K282" s="66">
        <v>-117.836111</v>
      </c>
      <c r="L282">
        <v>70</v>
      </c>
    </row>
    <row r="283" spans="1:12" x14ac:dyDescent="0.3">
      <c r="A283" s="122" t="s">
        <v>751</v>
      </c>
      <c r="B283" s="123">
        <v>900019</v>
      </c>
      <c r="C283" s="123"/>
      <c r="D283" s="122"/>
      <c r="E283" s="122">
        <v>54562</v>
      </c>
      <c r="F283" s="122"/>
      <c r="G283" s="122" t="s">
        <v>296</v>
      </c>
      <c r="H283" s="122" t="s">
        <v>234</v>
      </c>
      <c r="I283" t="s">
        <v>752</v>
      </c>
      <c r="J283" s="66">
        <v>46.103887</v>
      </c>
      <c r="K283" s="66">
        <v>-122.918429</v>
      </c>
      <c r="L283">
        <v>55</v>
      </c>
    </row>
    <row r="284" spans="1:12" x14ac:dyDescent="0.3">
      <c r="A284" s="122" t="s">
        <v>753</v>
      </c>
      <c r="B284" s="123">
        <v>500319</v>
      </c>
      <c r="C284" s="123"/>
      <c r="D284" s="122"/>
      <c r="E284" s="122">
        <v>3083</v>
      </c>
      <c r="F284" s="122"/>
      <c r="G284" s="122" t="s">
        <v>230</v>
      </c>
      <c r="H284" s="122" t="s">
        <v>265</v>
      </c>
      <c r="I284" t="s">
        <v>754</v>
      </c>
      <c r="J284" s="66">
        <v>43.915300000000002</v>
      </c>
      <c r="K284" s="66">
        <v>-122.7531</v>
      </c>
      <c r="L284">
        <v>120</v>
      </c>
    </row>
    <row r="285" spans="1:12" x14ac:dyDescent="0.3">
      <c r="A285" s="122" t="s">
        <v>755</v>
      </c>
      <c r="B285" s="123">
        <v>910521</v>
      </c>
      <c r="C285" s="123"/>
      <c r="D285" s="122">
        <v>1000162</v>
      </c>
      <c r="E285" s="122">
        <v>7967</v>
      </c>
      <c r="F285" s="122"/>
      <c r="G285" s="122" t="s">
        <v>236</v>
      </c>
      <c r="H285" s="122" t="s">
        <v>237</v>
      </c>
      <c r="I285" t="s">
        <v>756</v>
      </c>
      <c r="J285" s="66">
        <v>32.35051</v>
      </c>
      <c r="K285" s="66">
        <v>-108.69799</v>
      </c>
      <c r="L285">
        <v>84</v>
      </c>
    </row>
    <row r="286" spans="1:12" x14ac:dyDescent="0.3">
      <c r="A286" s="122" t="s">
        <v>757</v>
      </c>
      <c r="B286" s="123">
        <v>500320</v>
      </c>
      <c r="C286" s="123"/>
      <c r="D286" s="122"/>
      <c r="E286" s="122">
        <v>6174</v>
      </c>
      <c r="F286" s="122"/>
      <c r="G286" s="122" t="s">
        <v>230</v>
      </c>
      <c r="H286" s="122" t="s">
        <v>265</v>
      </c>
      <c r="I286" t="s">
        <v>758</v>
      </c>
      <c r="J286" s="66">
        <v>42.671700000000001</v>
      </c>
      <c r="K286" s="66">
        <v>-122.6772</v>
      </c>
      <c r="L286">
        <v>49</v>
      </c>
    </row>
    <row r="287" spans="1:12" x14ac:dyDescent="0.3">
      <c r="A287" s="122" t="s">
        <v>759</v>
      </c>
      <c r="B287" s="123">
        <v>500025</v>
      </c>
      <c r="C287" s="123"/>
      <c r="D287" s="122"/>
      <c r="E287" s="122">
        <v>3855</v>
      </c>
      <c r="F287" s="122"/>
      <c r="G287" s="122" t="s">
        <v>230</v>
      </c>
      <c r="H287" s="122" t="s">
        <v>234</v>
      </c>
      <c r="I287" t="s">
        <v>760</v>
      </c>
      <c r="J287" s="66">
        <v>48.547800000000002</v>
      </c>
      <c r="K287" s="66">
        <v>-121.7407</v>
      </c>
      <c r="L287">
        <v>85</v>
      </c>
    </row>
    <row r="288" spans="1:12" x14ac:dyDescent="0.3">
      <c r="A288" s="122" t="s">
        <v>761</v>
      </c>
      <c r="B288" s="123">
        <v>500035</v>
      </c>
      <c r="C288" s="123"/>
      <c r="D288" s="122"/>
      <c r="E288" s="122">
        <v>6175</v>
      </c>
      <c r="F288" s="122"/>
      <c r="G288" s="122" t="s">
        <v>230</v>
      </c>
      <c r="H288" s="122" t="s">
        <v>234</v>
      </c>
      <c r="I288" t="s">
        <v>762</v>
      </c>
      <c r="J288" s="66">
        <v>46.659503000000001</v>
      </c>
      <c r="K288" s="66">
        <v>-117.429385</v>
      </c>
      <c r="L288">
        <v>810</v>
      </c>
    </row>
    <row r="289" spans="1:12" x14ac:dyDescent="0.3">
      <c r="A289" s="122" t="s">
        <v>763</v>
      </c>
      <c r="B289" s="123">
        <v>500032</v>
      </c>
      <c r="C289" s="123"/>
      <c r="D289" s="122"/>
      <c r="E289" s="122">
        <v>3927</v>
      </c>
      <c r="F289" s="122"/>
      <c r="G289" s="122" t="s">
        <v>230</v>
      </c>
      <c r="H289" s="122" t="s">
        <v>234</v>
      </c>
      <c r="I289" t="s">
        <v>764</v>
      </c>
      <c r="J289" s="66">
        <v>46.563499999999998</v>
      </c>
      <c r="K289" s="66">
        <v>-118.5397</v>
      </c>
      <c r="L289">
        <v>810</v>
      </c>
    </row>
    <row r="290" spans="1:12" x14ac:dyDescent="0.3">
      <c r="A290" s="122" t="s">
        <v>765</v>
      </c>
      <c r="B290" s="123">
        <v>810008</v>
      </c>
      <c r="C290" s="123"/>
      <c r="D290" s="122"/>
      <c r="E290" s="122">
        <v>57195</v>
      </c>
      <c r="F290" s="122"/>
      <c r="G290" s="122" t="s">
        <v>258</v>
      </c>
      <c r="H290" s="122" t="s">
        <v>234</v>
      </c>
      <c r="I290" t="s">
        <v>766</v>
      </c>
      <c r="J290" s="66">
        <v>46.524166999999998</v>
      </c>
      <c r="K290" s="66">
        <v>-117.82166599999999</v>
      </c>
      <c r="L290">
        <v>343</v>
      </c>
    </row>
    <row r="291" spans="1:12" x14ac:dyDescent="0.3">
      <c r="A291" s="122" t="s">
        <v>767</v>
      </c>
      <c r="B291" s="123">
        <v>43266500</v>
      </c>
      <c r="C291" s="123"/>
      <c r="D291" s="122"/>
      <c r="E291" s="122">
        <v>58688</v>
      </c>
      <c r="F291" s="122"/>
      <c r="G291" s="122" t="s">
        <v>516</v>
      </c>
      <c r="H291" s="122" t="s">
        <v>234</v>
      </c>
    </row>
    <row r="292" spans="1:12" x14ac:dyDescent="0.3">
      <c r="A292" s="122" t="s">
        <v>768</v>
      </c>
      <c r="B292" s="123">
        <v>500046</v>
      </c>
      <c r="C292" s="123"/>
      <c r="D292" s="122"/>
      <c r="E292" s="122">
        <v>10014</v>
      </c>
      <c r="F292" s="122"/>
      <c r="G292" s="122" t="s">
        <v>230</v>
      </c>
      <c r="H292" s="122" t="s">
        <v>1</v>
      </c>
      <c r="I292" t="s">
        <v>769</v>
      </c>
      <c r="J292" s="66">
        <v>43.527999999999999</v>
      </c>
      <c r="K292" s="66">
        <v>-116.0583</v>
      </c>
      <c r="L292">
        <v>101.2</v>
      </c>
    </row>
    <row r="293" spans="1:12" x14ac:dyDescent="0.3">
      <c r="A293" s="122" t="s">
        <v>770</v>
      </c>
      <c r="B293" s="123">
        <v>910486</v>
      </c>
      <c r="C293" s="123"/>
      <c r="D293" s="122"/>
      <c r="E293" s="122">
        <v>57324</v>
      </c>
      <c r="F293" s="122"/>
      <c r="G293" s="122" t="s">
        <v>233</v>
      </c>
      <c r="H293" s="122" t="s">
        <v>240</v>
      </c>
      <c r="I293" t="s">
        <v>771</v>
      </c>
      <c r="J293" s="66">
        <v>33.526111</v>
      </c>
      <c r="K293" s="66">
        <v>-112.37944</v>
      </c>
      <c r="L293">
        <v>15</v>
      </c>
    </row>
    <row r="294" spans="1:12" x14ac:dyDescent="0.3">
      <c r="A294" s="122" t="s">
        <v>772</v>
      </c>
      <c r="B294" s="123">
        <v>910522</v>
      </c>
      <c r="C294" s="123"/>
      <c r="D294" s="122">
        <v>1000795</v>
      </c>
      <c r="E294" s="122">
        <v>55343</v>
      </c>
      <c r="F294" s="122"/>
      <c r="G294" s="122" t="s">
        <v>236</v>
      </c>
      <c r="H294" s="122" t="s">
        <v>237</v>
      </c>
      <c r="I294" t="s">
        <v>773</v>
      </c>
      <c r="J294" s="66">
        <v>32.299348999999999</v>
      </c>
      <c r="K294" s="66">
        <v>-107.7834</v>
      </c>
      <c r="L294">
        <v>570</v>
      </c>
    </row>
    <row r="295" spans="1:12" x14ac:dyDescent="0.3">
      <c r="A295" s="122" t="s">
        <v>774</v>
      </c>
      <c r="B295" s="123">
        <v>14529200</v>
      </c>
      <c r="C295" s="123"/>
      <c r="D295" s="122"/>
      <c r="E295" s="122">
        <v>63509</v>
      </c>
      <c r="F295" s="122"/>
      <c r="G295" s="122" t="s">
        <v>233</v>
      </c>
      <c r="H295" s="122" t="s">
        <v>265</v>
      </c>
    </row>
    <row r="296" spans="1:12" x14ac:dyDescent="0.3">
      <c r="A296" s="122" t="s">
        <v>775</v>
      </c>
      <c r="B296" s="123">
        <v>710111</v>
      </c>
      <c r="C296" s="123"/>
      <c r="D296" s="122"/>
      <c r="E296" s="122">
        <v>61084</v>
      </c>
      <c r="F296" s="122"/>
      <c r="G296" s="122" t="s">
        <v>233</v>
      </c>
      <c r="H296" s="122" t="s">
        <v>231</v>
      </c>
      <c r="I296" t="s">
        <v>776</v>
      </c>
      <c r="J296" s="66">
        <v>38.546947000000003</v>
      </c>
      <c r="K296" s="66">
        <v>-118.19156</v>
      </c>
      <c r="L296">
        <v>50</v>
      </c>
    </row>
    <row r="297" spans="1:12" x14ac:dyDescent="0.3">
      <c r="A297" s="122" t="s">
        <v>777</v>
      </c>
      <c r="B297" s="123">
        <v>900572</v>
      </c>
      <c r="C297" s="123"/>
      <c r="D297" s="122"/>
      <c r="E297" s="122">
        <v>58191</v>
      </c>
      <c r="F297" s="122"/>
      <c r="G297" s="122" t="s">
        <v>236</v>
      </c>
      <c r="H297" s="122" t="s">
        <v>316</v>
      </c>
      <c r="I297" t="s">
        <v>778</v>
      </c>
      <c r="J297" s="66">
        <v>40.913333000000002</v>
      </c>
      <c r="K297" s="66">
        <v>-112.733889</v>
      </c>
      <c r="L297">
        <v>48</v>
      </c>
    </row>
    <row r="298" spans="1:12" x14ac:dyDescent="0.3">
      <c r="A298" s="122" t="s">
        <v>779</v>
      </c>
      <c r="B298" s="123">
        <v>910116</v>
      </c>
      <c r="C298" s="123"/>
      <c r="D298" s="122">
        <v>1000457</v>
      </c>
      <c r="E298" s="122">
        <v>56046</v>
      </c>
      <c r="F298" s="122"/>
      <c r="G298" s="122" t="s">
        <v>236</v>
      </c>
      <c r="H298" s="122" t="s">
        <v>418</v>
      </c>
      <c r="I298" t="s">
        <v>780</v>
      </c>
      <c r="J298" s="66">
        <v>34.178600000000003</v>
      </c>
      <c r="K298" s="66">
        <v>-118.31529999999999</v>
      </c>
      <c r="L298">
        <v>387.6</v>
      </c>
    </row>
    <row r="299" spans="1:12" x14ac:dyDescent="0.3">
      <c r="A299" s="122" t="s">
        <v>781</v>
      </c>
      <c r="B299" s="123">
        <v>501093</v>
      </c>
      <c r="C299" s="123"/>
      <c r="D299" s="122"/>
      <c r="E299" s="122">
        <v>56698</v>
      </c>
      <c r="F299" s="122"/>
      <c r="G299" s="122" t="s">
        <v>230</v>
      </c>
      <c r="H299" s="122" t="s">
        <v>234</v>
      </c>
      <c r="I299" t="s">
        <v>782</v>
      </c>
      <c r="J299" s="66">
        <v>47.616399999999999</v>
      </c>
      <c r="K299" s="66">
        <v>-119.2992</v>
      </c>
      <c r="L299">
        <v>26</v>
      </c>
    </row>
    <row r="300" spans="1:12" x14ac:dyDescent="0.3">
      <c r="A300" s="122" t="s">
        <v>783</v>
      </c>
      <c r="B300" s="123">
        <v>92488100</v>
      </c>
      <c r="C300" s="123"/>
      <c r="D300" s="122"/>
      <c r="E300" s="122">
        <v>57429</v>
      </c>
      <c r="F300" s="122"/>
      <c r="G300" s="122" t="s">
        <v>258</v>
      </c>
      <c r="H300" s="122" t="s">
        <v>1</v>
      </c>
    </row>
    <row r="301" spans="1:12" x14ac:dyDescent="0.3">
      <c r="A301" s="122" t="s">
        <v>784</v>
      </c>
      <c r="B301" s="123">
        <v>800035</v>
      </c>
      <c r="C301" s="123"/>
      <c r="D301" s="122"/>
      <c r="E301" s="122">
        <v>56466</v>
      </c>
      <c r="F301" s="122"/>
      <c r="G301" s="122" t="s">
        <v>258</v>
      </c>
      <c r="H301" s="122" t="s">
        <v>234</v>
      </c>
      <c r="I301" t="s">
        <v>785</v>
      </c>
      <c r="J301" s="66">
        <v>46.374699999999997</v>
      </c>
      <c r="K301" s="66">
        <v>-117.77719999999999</v>
      </c>
      <c r="L301">
        <v>140.4</v>
      </c>
    </row>
    <row r="302" spans="1:12" x14ac:dyDescent="0.3">
      <c r="A302" s="122" t="s">
        <v>786</v>
      </c>
      <c r="B302" s="123">
        <v>810002</v>
      </c>
      <c r="C302" s="123"/>
      <c r="D302" s="122"/>
      <c r="E302" s="122">
        <v>56466</v>
      </c>
      <c r="F302" s="122"/>
      <c r="G302" s="122" t="s">
        <v>258</v>
      </c>
      <c r="H302" s="122" t="s">
        <v>234</v>
      </c>
      <c r="I302" t="s">
        <v>785</v>
      </c>
      <c r="J302" s="66">
        <v>46.374699999999997</v>
      </c>
      <c r="K302" s="66">
        <v>-117.77719999999999</v>
      </c>
      <c r="L302">
        <v>70.2</v>
      </c>
    </row>
    <row r="303" spans="1:12" x14ac:dyDescent="0.3">
      <c r="A303" s="122" t="s">
        <v>787</v>
      </c>
      <c r="B303" s="123">
        <v>46438400</v>
      </c>
      <c r="C303" s="123"/>
      <c r="D303" s="122"/>
      <c r="E303" s="122"/>
      <c r="F303" s="122"/>
      <c r="G303" s="122" t="s">
        <v>788</v>
      </c>
      <c r="H303" s="122" t="s">
        <v>234</v>
      </c>
    </row>
    <row r="304" spans="1:12" x14ac:dyDescent="0.3">
      <c r="A304" t="s">
        <v>789</v>
      </c>
      <c r="B304" s="123">
        <v>910108</v>
      </c>
      <c r="C304" s="123"/>
      <c r="D304" s="122"/>
      <c r="E304" s="122"/>
      <c r="F304" s="122"/>
      <c r="G304" s="122" t="s">
        <v>245</v>
      </c>
      <c r="H304" s="122" t="s">
        <v>240</v>
      </c>
      <c r="L304">
        <v>25</v>
      </c>
    </row>
    <row r="305" spans="1:12" x14ac:dyDescent="0.3">
      <c r="A305" t="s">
        <v>790</v>
      </c>
      <c r="B305" s="123">
        <v>800041</v>
      </c>
      <c r="C305" s="123"/>
      <c r="D305" s="122"/>
      <c r="E305" s="122">
        <v>57039</v>
      </c>
      <c r="F305" s="122"/>
      <c r="G305" s="122" t="s">
        <v>258</v>
      </c>
      <c r="H305" s="122" t="s">
        <v>353</v>
      </c>
      <c r="I305" t="s">
        <v>791</v>
      </c>
      <c r="J305" s="66">
        <v>41.724400000000003</v>
      </c>
      <c r="K305" s="66">
        <v>-105.9906</v>
      </c>
      <c r="L305">
        <v>29.7</v>
      </c>
    </row>
    <row r="306" spans="1:12" x14ac:dyDescent="0.3">
      <c r="A306" s="122" t="s">
        <v>792</v>
      </c>
      <c r="B306" s="123">
        <v>910117</v>
      </c>
      <c r="C306" s="123"/>
      <c r="D306" s="122"/>
      <c r="E306" s="122">
        <v>57446</v>
      </c>
      <c r="F306" s="122"/>
      <c r="G306" s="122" t="s">
        <v>284</v>
      </c>
      <c r="H306" s="122" t="s">
        <v>231</v>
      </c>
      <c r="I306" t="s">
        <v>793</v>
      </c>
      <c r="J306" s="66">
        <v>39.591099999999997</v>
      </c>
      <c r="K306" s="66">
        <v>-116.9119</v>
      </c>
      <c r="L306">
        <v>100</v>
      </c>
    </row>
    <row r="307" spans="1:12" x14ac:dyDescent="0.3">
      <c r="A307" s="122" t="s">
        <v>794</v>
      </c>
      <c r="B307" s="123">
        <v>910550</v>
      </c>
      <c r="C307" s="123"/>
      <c r="D307" s="122"/>
      <c r="E307" s="122">
        <v>58352</v>
      </c>
      <c r="F307" s="122"/>
      <c r="G307" s="122" t="s">
        <v>296</v>
      </c>
      <c r="H307" s="122" t="s">
        <v>234</v>
      </c>
      <c r="I307" s="125" t="s">
        <v>1209</v>
      </c>
      <c r="J307" s="66">
        <v>48.134721999999996</v>
      </c>
      <c r="K307" s="66">
        <v>-123.46555600000001</v>
      </c>
      <c r="L307">
        <v>12.673</v>
      </c>
    </row>
    <row r="308" spans="1:12" x14ac:dyDescent="0.3">
      <c r="A308" s="122" t="s">
        <v>795</v>
      </c>
      <c r="B308" s="123">
        <v>500024</v>
      </c>
      <c r="C308" s="123"/>
      <c r="D308" s="122"/>
      <c r="E308" s="122">
        <v>3084</v>
      </c>
      <c r="F308" s="122"/>
      <c r="G308" s="122" t="s">
        <v>230</v>
      </c>
      <c r="H308" s="122" t="s">
        <v>265</v>
      </c>
      <c r="I308" t="s">
        <v>796</v>
      </c>
      <c r="J308" s="66">
        <v>45.940199999999997</v>
      </c>
      <c r="K308" s="66">
        <v>-119.2988</v>
      </c>
      <c r="L308">
        <v>990.5</v>
      </c>
    </row>
    <row r="309" spans="1:12" x14ac:dyDescent="0.3">
      <c r="A309" s="122" t="s">
        <v>797</v>
      </c>
      <c r="B309" s="123">
        <v>500057</v>
      </c>
      <c r="C309" s="123"/>
      <c r="D309" s="122"/>
      <c r="E309" s="122">
        <v>7511</v>
      </c>
      <c r="F309" s="122"/>
      <c r="G309" s="122" t="s">
        <v>230</v>
      </c>
      <c r="H309" s="122" t="s">
        <v>234</v>
      </c>
      <c r="I309" t="s">
        <v>798</v>
      </c>
      <c r="J309" s="66">
        <v>45.940033999999997</v>
      </c>
      <c r="K309" s="66">
        <v>-119.29907799999999</v>
      </c>
      <c r="L309">
        <v>10</v>
      </c>
    </row>
    <row r="310" spans="1:12" x14ac:dyDescent="0.3">
      <c r="A310" s="122" t="s">
        <v>799</v>
      </c>
      <c r="B310" s="123">
        <v>800019</v>
      </c>
      <c r="C310" s="123"/>
      <c r="D310" s="122"/>
      <c r="E310" s="122">
        <v>58106</v>
      </c>
      <c r="F310" s="122"/>
      <c r="G310" s="122" t="s">
        <v>258</v>
      </c>
      <c r="H310" s="122" t="s">
        <v>1</v>
      </c>
      <c r="I310" t="s">
        <v>800</v>
      </c>
      <c r="J310" s="66">
        <v>43.524428999999998</v>
      </c>
      <c r="K310" s="66">
        <v>-111.803921</v>
      </c>
      <c r="L310">
        <v>119.7</v>
      </c>
    </row>
    <row r="311" spans="1:12" x14ac:dyDescent="0.3">
      <c r="A311" s="122" t="s">
        <v>801</v>
      </c>
      <c r="B311" s="123">
        <v>810017</v>
      </c>
      <c r="C311" s="123"/>
      <c r="D311" s="122"/>
      <c r="E311" s="122"/>
      <c r="F311" s="122"/>
      <c r="G311" s="122" t="s">
        <v>258</v>
      </c>
      <c r="H311" s="122" t="s">
        <v>310</v>
      </c>
      <c r="L311">
        <v>180</v>
      </c>
    </row>
    <row r="312" spans="1:12" x14ac:dyDescent="0.3">
      <c r="A312" s="122" t="s">
        <v>802</v>
      </c>
      <c r="B312" s="123">
        <v>500186</v>
      </c>
      <c r="C312" s="123"/>
      <c r="D312" s="122"/>
      <c r="E312" s="122">
        <v>3847</v>
      </c>
      <c r="F312" s="122"/>
      <c r="G312" s="122" t="s">
        <v>230</v>
      </c>
      <c r="H312" s="122" t="s">
        <v>234</v>
      </c>
      <c r="I312" t="s">
        <v>803</v>
      </c>
      <c r="J312" s="66">
        <v>45.956699999999998</v>
      </c>
      <c r="K312" s="66">
        <v>-122.554444</v>
      </c>
      <c r="L312">
        <v>136</v>
      </c>
    </row>
    <row r="313" spans="1:12" x14ac:dyDescent="0.3">
      <c r="A313" s="122" t="s">
        <v>804</v>
      </c>
      <c r="B313" s="123">
        <v>910006</v>
      </c>
      <c r="C313" s="123"/>
      <c r="D313" s="122">
        <v>1000052</v>
      </c>
      <c r="E313" s="122">
        <v>58557</v>
      </c>
      <c r="F313" s="122"/>
      <c r="G313" s="122" t="s">
        <v>236</v>
      </c>
      <c r="H313" s="122" t="s">
        <v>240</v>
      </c>
      <c r="I313" t="s">
        <v>805</v>
      </c>
      <c r="J313" s="66">
        <v>33.344999999999999</v>
      </c>
      <c r="K313" s="66">
        <v>-112.86416699999999</v>
      </c>
      <c r="L313">
        <v>691.6</v>
      </c>
    </row>
    <row r="314" spans="1:12" x14ac:dyDescent="0.3">
      <c r="A314" s="122" t="s">
        <v>806</v>
      </c>
      <c r="B314" s="123">
        <v>910008</v>
      </c>
      <c r="C314" s="123"/>
      <c r="D314" s="122">
        <v>1000052</v>
      </c>
      <c r="E314" s="122">
        <v>55481</v>
      </c>
      <c r="F314" s="122"/>
      <c r="G314" s="122" t="s">
        <v>236</v>
      </c>
      <c r="H314" s="122" t="s">
        <v>240</v>
      </c>
      <c r="I314" t="s">
        <v>805</v>
      </c>
      <c r="J314" s="66">
        <v>33.345047000000001</v>
      </c>
      <c r="K314" s="66">
        <v>-112.864227</v>
      </c>
      <c r="L314">
        <v>691.6</v>
      </c>
    </row>
    <row r="315" spans="1:12" x14ac:dyDescent="0.3">
      <c r="A315" s="122" t="s">
        <v>807</v>
      </c>
      <c r="B315" s="123">
        <v>700001</v>
      </c>
      <c r="C315" s="123"/>
      <c r="D315" s="122"/>
      <c r="E315" s="122">
        <v>57707</v>
      </c>
      <c r="F315" s="122"/>
      <c r="G315" s="122" t="s">
        <v>233</v>
      </c>
      <c r="H315" s="122" t="s">
        <v>240</v>
      </c>
      <c r="I315" t="s">
        <v>808</v>
      </c>
      <c r="J315" s="66">
        <v>33.341833000000001</v>
      </c>
      <c r="K315" s="66">
        <v>-112.904028</v>
      </c>
      <c r="L315">
        <v>170</v>
      </c>
    </row>
    <row r="316" spans="1:12" x14ac:dyDescent="0.3">
      <c r="A316" s="122" t="s">
        <v>809</v>
      </c>
      <c r="B316" s="123">
        <v>910487</v>
      </c>
      <c r="C316" s="123"/>
      <c r="D316" s="122"/>
      <c r="E316" s="122">
        <v>60307</v>
      </c>
      <c r="F316" s="122"/>
      <c r="G316" s="122" t="s">
        <v>233</v>
      </c>
      <c r="H316" s="122" t="s">
        <v>240</v>
      </c>
      <c r="I316" t="s">
        <v>808</v>
      </c>
      <c r="J316" s="66">
        <v>33.332777</v>
      </c>
      <c r="K316" s="66">
        <v>-112.911388</v>
      </c>
      <c r="L316">
        <v>100</v>
      </c>
    </row>
    <row r="317" spans="1:12" x14ac:dyDescent="0.3">
      <c r="A317" s="122" t="s">
        <v>810</v>
      </c>
      <c r="B317" s="123">
        <v>50890200</v>
      </c>
      <c r="C317" s="123"/>
      <c r="D317" s="122"/>
      <c r="E317" s="122">
        <v>3868</v>
      </c>
      <c r="F317" s="122"/>
      <c r="G317" s="122" t="s">
        <v>230</v>
      </c>
      <c r="H317" s="122" t="s">
        <v>234</v>
      </c>
    </row>
    <row r="318" spans="1:12" x14ac:dyDescent="0.3">
      <c r="A318" s="122" t="s">
        <v>811</v>
      </c>
      <c r="B318" s="123">
        <v>501035</v>
      </c>
      <c r="C318" s="123"/>
      <c r="D318" s="122"/>
      <c r="E318" s="122"/>
      <c r="F318" s="122"/>
      <c r="G318" s="122" t="s">
        <v>230</v>
      </c>
      <c r="H318" s="122" t="s">
        <v>310</v>
      </c>
      <c r="L318">
        <v>1805</v>
      </c>
    </row>
    <row r="319" spans="1:12" x14ac:dyDescent="0.3">
      <c r="A319" s="122" t="s">
        <v>812</v>
      </c>
      <c r="B319" s="123">
        <v>500054</v>
      </c>
      <c r="C319" s="123"/>
      <c r="D319" s="122"/>
      <c r="E319" s="122">
        <v>3887</v>
      </c>
      <c r="F319" s="122"/>
      <c r="G319" s="122" t="s">
        <v>230</v>
      </c>
      <c r="H319" s="122" t="s">
        <v>234</v>
      </c>
      <c r="I319" t="s">
        <v>813</v>
      </c>
      <c r="J319" s="66">
        <v>46.645099999999999</v>
      </c>
      <c r="K319" s="66">
        <v>-119.908</v>
      </c>
      <c r="L319">
        <v>955.6</v>
      </c>
    </row>
    <row r="320" spans="1:12" x14ac:dyDescent="0.3">
      <c r="A320" s="122" t="s">
        <v>814</v>
      </c>
      <c r="B320" s="123">
        <v>500003</v>
      </c>
      <c r="C320" s="123"/>
      <c r="D320" s="122"/>
      <c r="E320" s="122">
        <v>6200</v>
      </c>
      <c r="F320" s="122"/>
      <c r="G320" s="122" t="s">
        <v>230</v>
      </c>
      <c r="H320" s="122" t="s">
        <v>234</v>
      </c>
      <c r="I320" t="s">
        <v>815</v>
      </c>
      <c r="J320" s="66">
        <v>47.346111000000001</v>
      </c>
      <c r="K320" s="66">
        <v>-120.0917</v>
      </c>
      <c r="L320">
        <v>629.4</v>
      </c>
    </row>
    <row r="321" spans="1:12" x14ac:dyDescent="0.3">
      <c r="A321" s="122" t="s">
        <v>816</v>
      </c>
      <c r="B321" s="123">
        <v>500055</v>
      </c>
      <c r="C321" s="123"/>
      <c r="D321" s="122"/>
      <c r="E321" s="122">
        <v>3883</v>
      </c>
      <c r="F321" s="122"/>
      <c r="G321" s="122" t="s">
        <v>230</v>
      </c>
      <c r="H321" s="122" t="s">
        <v>234</v>
      </c>
      <c r="I321" t="s">
        <v>817</v>
      </c>
      <c r="J321" s="66">
        <v>47.533611000000001</v>
      </c>
      <c r="K321" s="66">
        <v>-120.295278</v>
      </c>
      <c r="L321">
        <v>1299.5999999999999</v>
      </c>
    </row>
    <row r="322" spans="1:12" x14ac:dyDescent="0.3">
      <c r="A322" s="122" t="s">
        <v>818</v>
      </c>
      <c r="B322" s="123">
        <v>500237</v>
      </c>
      <c r="C322" s="123"/>
      <c r="D322" s="122"/>
      <c r="E322" s="122">
        <v>3886</v>
      </c>
      <c r="F322" s="122"/>
      <c r="G322" s="122" t="s">
        <v>230</v>
      </c>
      <c r="H322" s="122" t="s">
        <v>234</v>
      </c>
      <c r="I322" t="s">
        <v>819</v>
      </c>
      <c r="J322" s="66">
        <v>47.946899999999999</v>
      </c>
      <c r="K322" s="66">
        <v>-119.8653</v>
      </c>
      <c r="L322">
        <v>774</v>
      </c>
    </row>
    <row r="323" spans="1:12" x14ac:dyDescent="0.3">
      <c r="A323" s="122" t="s">
        <v>820</v>
      </c>
      <c r="B323">
        <v>910317</v>
      </c>
      <c r="C323" s="123"/>
      <c r="D323" s="122"/>
      <c r="E323" s="122">
        <v>425</v>
      </c>
      <c r="F323" s="122"/>
      <c r="G323" s="122" t="s">
        <v>230</v>
      </c>
      <c r="H323" s="122" t="s">
        <v>418</v>
      </c>
      <c r="I323" t="s">
        <v>821</v>
      </c>
      <c r="J323" s="66">
        <v>39.024800999999997</v>
      </c>
      <c r="K323" s="66">
        <v>-120.596383</v>
      </c>
      <c r="L323">
        <v>132</v>
      </c>
    </row>
    <row r="324" spans="1:12" x14ac:dyDescent="0.3">
      <c r="A324" s="122" t="s">
        <v>822</v>
      </c>
      <c r="B324" s="123">
        <v>910488</v>
      </c>
      <c r="C324" s="123"/>
      <c r="D324" s="122"/>
      <c r="E324" s="122">
        <v>62812</v>
      </c>
      <c r="F324" s="122"/>
      <c r="G324" s="122" t="s">
        <v>233</v>
      </c>
      <c r="H324" s="122" t="s">
        <v>316</v>
      </c>
    </row>
    <row r="325" spans="1:12" x14ac:dyDescent="0.3">
      <c r="A325" s="122" t="s">
        <v>823</v>
      </c>
      <c r="B325" s="123">
        <v>800165</v>
      </c>
      <c r="C325" s="123"/>
      <c r="D325" s="122"/>
      <c r="E325" s="122">
        <v>57079</v>
      </c>
      <c r="F325" s="122"/>
      <c r="G325" s="122" t="s">
        <v>258</v>
      </c>
      <c r="H325" s="122" t="s">
        <v>316</v>
      </c>
      <c r="I325" t="s">
        <v>824</v>
      </c>
      <c r="J325" s="66">
        <v>38.535690000000002</v>
      </c>
      <c r="K325" s="66">
        <v>-112.935</v>
      </c>
      <c r="L325">
        <v>203.5</v>
      </c>
    </row>
    <row r="326" spans="1:12" x14ac:dyDescent="0.3">
      <c r="A326" s="122" t="s">
        <v>825</v>
      </c>
      <c r="B326" s="123">
        <v>700116</v>
      </c>
      <c r="C326" s="123"/>
      <c r="D326" s="122"/>
      <c r="E326" s="122">
        <v>59958</v>
      </c>
      <c r="F326" s="122"/>
      <c r="G326" s="122" t="s">
        <v>233</v>
      </c>
      <c r="H326" s="122" t="s">
        <v>316</v>
      </c>
      <c r="I326" t="s">
        <v>826</v>
      </c>
      <c r="J326" s="66">
        <v>38.388243000000003</v>
      </c>
      <c r="K326" s="66">
        <v>-112.99081200000001</v>
      </c>
      <c r="L326">
        <v>3</v>
      </c>
    </row>
    <row r="327" spans="1:12" x14ac:dyDescent="0.3">
      <c r="A327" s="122" t="s">
        <v>827</v>
      </c>
      <c r="B327" s="123">
        <v>800009</v>
      </c>
      <c r="C327" s="123"/>
      <c r="D327" s="122"/>
      <c r="E327" s="122">
        <v>57107</v>
      </c>
      <c r="F327" s="122"/>
      <c r="G327" s="122" t="s">
        <v>258</v>
      </c>
      <c r="H327" s="122" t="s">
        <v>316</v>
      </c>
      <c r="I327" t="s">
        <v>828</v>
      </c>
      <c r="J327" s="66">
        <v>38.585230000000003</v>
      </c>
      <c r="K327" s="66">
        <v>-112.931</v>
      </c>
      <c r="L327">
        <v>102</v>
      </c>
    </row>
    <row r="328" spans="1:12" x14ac:dyDescent="0.3">
      <c r="A328" s="122" t="s">
        <v>829</v>
      </c>
      <c r="B328" s="123">
        <v>24188800</v>
      </c>
      <c r="C328" s="123"/>
      <c r="D328" s="122"/>
      <c r="E328" s="122"/>
      <c r="F328" s="122"/>
      <c r="G328" s="122" t="s">
        <v>230</v>
      </c>
      <c r="H328" s="122" t="s">
        <v>342</v>
      </c>
    </row>
    <row r="329" spans="1:12" x14ac:dyDescent="0.3">
      <c r="A329" s="122" t="s">
        <v>830</v>
      </c>
      <c r="B329" s="123">
        <v>910537</v>
      </c>
      <c r="C329" s="123"/>
      <c r="D329" s="122"/>
      <c r="E329" s="122">
        <v>63050</v>
      </c>
      <c r="F329" s="122"/>
      <c r="G329" s="122" t="s">
        <v>233</v>
      </c>
      <c r="H329" s="122" t="s">
        <v>316</v>
      </c>
      <c r="I329" t="s">
        <v>831</v>
      </c>
      <c r="J329" s="66">
        <v>38.490667000000002</v>
      </c>
      <c r="K329" s="66">
        <v>-113.018283</v>
      </c>
      <c r="L329">
        <v>99</v>
      </c>
    </row>
    <row r="330" spans="1:12" x14ac:dyDescent="0.3">
      <c r="A330" s="122" t="s">
        <v>832</v>
      </c>
      <c r="B330" s="123">
        <v>61815800</v>
      </c>
      <c r="C330" s="123"/>
      <c r="D330" s="122"/>
      <c r="E330" s="122">
        <v>56437</v>
      </c>
      <c r="F330" s="122"/>
      <c r="G330" s="122" t="s">
        <v>258</v>
      </c>
      <c r="H330" s="122" t="s">
        <v>1</v>
      </c>
    </row>
    <row r="331" spans="1:12" x14ac:dyDescent="0.3">
      <c r="A331" s="122" t="s">
        <v>833</v>
      </c>
      <c r="B331" s="123">
        <v>500324</v>
      </c>
      <c r="C331" s="123"/>
      <c r="D331" s="122"/>
      <c r="E331" s="122">
        <v>6398</v>
      </c>
      <c r="F331" s="122"/>
      <c r="G331" s="122" t="s">
        <v>230</v>
      </c>
      <c r="H331" s="122" t="s">
        <v>1</v>
      </c>
      <c r="I331" t="s">
        <v>834</v>
      </c>
      <c r="J331" s="66">
        <v>42.669899000000001</v>
      </c>
      <c r="K331" s="66">
        <v>-113.483175</v>
      </c>
      <c r="L331">
        <v>27.7</v>
      </c>
    </row>
    <row r="332" spans="1:12" x14ac:dyDescent="0.3">
      <c r="A332" s="122" t="s">
        <v>835</v>
      </c>
      <c r="B332" s="123">
        <v>910051</v>
      </c>
      <c r="C332" s="123"/>
      <c r="D332" s="122">
        <v>1001435</v>
      </c>
      <c r="E332" s="122">
        <v>55700</v>
      </c>
      <c r="F332" s="122"/>
      <c r="G332" s="122" t="s">
        <v>236</v>
      </c>
      <c r="H332" s="122" t="s">
        <v>234</v>
      </c>
      <c r="I332" t="s">
        <v>836</v>
      </c>
      <c r="J332" s="66">
        <v>46.138824</v>
      </c>
      <c r="K332" s="66">
        <v>-122.985506</v>
      </c>
      <c r="L332">
        <v>310</v>
      </c>
    </row>
    <row r="333" spans="1:12" x14ac:dyDescent="0.3">
      <c r="A333" s="122" t="s">
        <v>837</v>
      </c>
      <c r="B333" s="123">
        <v>700138</v>
      </c>
      <c r="C333" s="123"/>
      <c r="D333" s="122"/>
      <c r="E333" s="122">
        <v>57859</v>
      </c>
      <c r="F333" s="122"/>
      <c r="G333" s="122" t="s">
        <v>233</v>
      </c>
      <c r="H333" s="122" t="s">
        <v>231</v>
      </c>
      <c r="I333" t="s">
        <v>838</v>
      </c>
      <c r="J333" s="66">
        <v>36.529949999999999</v>
      </c>
      <c r="K333" s="66">
        <v>-114.770308</v>
      </c>
      <c r="L333">
        <v>250</v>
      </c>
    </row>
    <row r="334" spans="1:12" x14ac:dyDescent="0.3">
      <c r="A334" s="122" t="s">
        <v>839</v>
      </c>
      <c r="B334" s="123">
        <v>910489</v>
      </c>
      <c r="C334" s="123"/>
      <c r="D334" s="122"/>
      <c r="E334" s="122">
        <v>63114</v>
      </c>
      <c r="F334" s="122"/>
      <c r="G334" s="122" t="s">
        <v>258</v>
      </c>
      <c r="H334" s="122" t="s">
        <v>240</v>
      </c>
      <c r="I334" t="s">
        <v>840</v>
      </c>
      <c r="J334" s="66">
        <v>35.791142000000001</v>
      </c>
      <c r="K334" s="66">
        <v>-114.504504</v>
      </c>
      <c r="L334">
        <v>350</v>
      </c>
    </row>
    <row r="335" spans="1:12" x14ac:dyDescent="0.3">
      <c r="A335" s="122" t="s">
        <v>841</v>
      </c>
      <c r="B335" s="123">
        <v>500002</v>
      </c>
      <c r="C335" s="123"/>
      <c r="D335" s="122"/>
      <c r="E335" s="122">
        <v>9095</v>
      </c>
      <c r="F335" s="122"/>
      <c r="G335" s="122" t="s">
        <v>230</v>
      </c>
      <c r="H335" s="122" t="s">
        <v>234</v>
      </c>
      <c r="I335" t="s">
        <v>842</v>
      </c>
      <c r="J335" s="66">
        <v>47.653610999999998</v>
      </c>
      <c r="K335" s="66">
        <v>-117.420556</v>
      </c>
      <c r="L335">
        <v>14.8</v>
      </c>
    </row>
    <row r="336" spans="1:12" x14ac:dyDescent="0.3">
      <c r="A336" s="122" t="s">
        <v>843</v>
      </c>
      <c r="B336" s="123">
        <v>910318</v>
      </c>
      <c r="C336" s="123"/>
      <c r="D336" s="122"/>
      <c r="E336" s="122">
        <v>58099</v>
      </c>
      <c r="F336" s="122"/>
      <c r="G336" s="122" t="s">
        <v>258</v>
      </c>
      <c r="H336" s="122" t="s">
        <v>265</v>
      </c>
      <c r="I336" t="s">
        <v>844</v>
      </c>
      <c r="J336" s="66">
        <v>45.585700000000003</v>
      </c>
      <c r="K336" s="66">
        <v>-120.0904</v>
      </c>
      <c r="L336">
        <v>200</v>
      </c>
    </row>
    <row r="337" spans="1:12" x14ac:dyDescent="0.3">
      <c r="A337" s="122" t="s">
        <v>845</v>
      </c>
      <c r="B337" s="123">
        <v>910319</v>
      </c>
      <c r="C337" s="123"/>
      <c r="D337" s="122"/>
      <c r="E337" s="122"/>
      <c r="F337" s="122"/>
      <c r="G337" s="122" t="s">
        <v>258</v>
      </c>
      <c r="H337" s="122" t="s">
        <v>310</v>
      </c>
    </row>
    <row r="338" spans="1:12" x14ac:dyDescent="0.3">
      <c r="A338" s="122" t="s">
        <v>846</v>
      </c>
      <c r="B338" s="123">
        <v>61255300</v>
      </c>
      <c r="C338" s="123"/>
      <c r="D338" s="122"/>
      <c r="E338" s="122">
        <v>61855</v>
      </c>
      <c r="F338" s="122"/>
      <c r="G338" s="122" t="s">
        <v>233</v>
      </c>
      <c r="H338" s="122" t="s">
        <v>265</v>
      </c>
    </row>
    <row r="339" spans="1:12" x14ac:dyDescent="0.3">
      <c r="A339" s="122" t="s">
        <v>847</v>
      </c>
      <c r="B339" s="123">
        <v>500005</v>
      </c>
      <c r="C339" s="123"/>
      <c r="D339" s="122"/>
      <c r="E339" s="122">
        <v>148</v>
      </c>
      <c r="F339" s="122"/>
      <c r="G339" s="122" t="s">
        <v>230</v>
      </c>
      <c r="H339" s="122" t="s">
        <v>240</v>
      </c>
      <c r="I339" t="s">
        <v>848</v>
      </c>
      <c r="J339" s="66">
        <v>33.553600000000003</v>
      </c>
      <c r="K339" s="66">
        <v>-111.4431</v>
      </c>
      <c r="L339">
        <v>63.5</v>
      </c>
    </row>
    <row r="340" spans="1:12" x14ac:dyDescent="0.3">
      <c r="A340" s="122" t="s">
        <v>849</v>
      </c>
      <c r="B340" s="123">
        <v>500028</v>
      </c>
      <c r="C340" s="123"/>
      <c r="D340" s="122"/>
      <c r="E340" s="122">
        <v>3918</v>
      </c>
      <c r="F340" s="122"/>
      <c r="G340" s="122" t="s">
        <v>230</v>
      </c>
      <c r="H340" s="122" t="s">
        <v>234</v>
      </c>
      <c r="I340" t="s">
        <v>442</v>
      </c>
      <c r="J340" s="66">
        <v>46.534700000000001</v>
      </c>
      <c r="K340" s="66">
        <v>-122.4247</v>
      </c>
      <c r="L340">
        <v>300</v>
      </c>
    </row>
    <row r="341" spans="1:12" x14ac:dyDescent="0.3">
      <c r="A341" s="122" t="s">
        <v>850</v>
      </c>
      <c r="B341" s="123">
        <v>72122500</v>
      </c>
      <c r="C341" s="123"/>
      <c r="D341" s="122"/>
      <c r="E341" s="122">
        <v>59695</v>
      </c>
      <c r="F341" s="122"/>
      <c r="G341" s="122" t="s">
        <v>233</v>
      </c>
      <c r="H341" s="122" t="s">
        <v>1</v>
      </c>
    </row>
    <row r="342" spans="1:12" x14ac:dyDescent="0.3">
      <c r="A342" t="s">
        <v>851</v>
      </c>
      <c r="B342" s="123">
        <v>710133</v>
      </c>
      <c r="C342" s="123"/>
      <c r="D342" s="122"/>
      <c r="E342" s="122">
        <v>60009</v>
      </c>
      <c r="F342" s="122"/>
      <c r="G342" s="122" t="s">
        <v>233</v>
      </c>
      <c r="H342" s="122" t="s">
        <v>1</v>
      </c>
      <c r="I342" t="s">
        <v>852</v>
      </c>
      <c r="J342" s="66">
        <v>43.213000000000001</v>
      </c>
      <c r="K342" s="66">
        <v>-116.43899999999999</v>
      </c>
      <c r="L342">
        <v>20</v>
      </c>
    </row>
    <row r="343" spans="1:12" x14ac:dyDescent="0.3">
      <c r="A343" s="122" t="s">
        <v>853</v>
      </c>
      <c r="B343" s="123">
        <v>900012</v>
      </c>
      <c r="C343" s="123"/>
      <c r="D343" s="122">
        <v>1000991</v>
      </c>
      <c r="E343" s="122">
        <v>4162</v>
      </c>
      <c r="F343" s="122"/>
      <c r="G343" s="122" t="s">
        <v>373</v>
      </c>
      <c r="H343" s="122" t="s">
        <v>353</v>
      </c>
      <c r="I343" t="s">
        <v>854</v>
      </c>
      <c r="J343" s="66">
        <v>41.758099999999999</v>
      </c>
      <c r="K343" s="66">
        <v>-110.59829999999999</v>
      </c>
      <c r="L343">
        <v>707.2</v>
      </c>
    </row>
    <row r="344" spans="1:12" x14ac:dyDescent="0.3">
      <c r="A344" s="122" t="s">
        <v>855</v>
      </c>
      <c r="B344" s="123">
        <v>900078</v>
      </c>
      <c r="C344" s="123"/>
      <c r="D344" s="122"/>
      <c r="E344" s="122">
        <v>58022</v>
      </c>
      <c r="F344" s="122"/>
      <c r="G344" s="122" t="s">
        <v>315</v>
      </c>
      <c r="H344" s="122" t="s">
        <v>265</v>
      </c>
      <c r="I344" t="s">
        <v>856</v>
      </c>
      <c r="J344" s="66">
        <v>44.023055999999997</v>
      </c>
      <c r="K344" s="66">
        <v>-117.46805999999999</v>
      </c>
      <c r="L344">
        <v>33</v>
      </c>
    </row>
    <row r="345" spans="1:12" x14ac:dyDescent="0.3">
      <c r="A345" s="122" t="s">
        <v>857</v>
      </c>
      <c r="B345" s="123">
        <v>900106</v>
      </c>
      <c r="C345" s="123"/>
      <c r="D345" s="122">
        <v>1000444</v>
      </c>
      <c r="E345" s="122">
        <v>56177</v>
      </c>
      <c r="F345" s="122"/>
      <c r="G345" s="122" t="s">
        <v>236</v>
      </c>
      <c r="H345" s="122" t="s">
        <v>316</v>
      </c>
      <c r="I345" t="s">
        <v>858</v>
      </c>
      <c r="J345" s="66">
        <v>40.061399999999999</v>
      </c>
      <c r="K345" s="66">
        <v>-111.7294</v>
      </c>
      <c r="L345">
        <v>140</v>
      </c>
    </row>
    <row r="346" spans="1:12" x14ac:dyDescent="0.3">
      <c r="A346" s="122" t="s">
        <v>859</v>
      </c>
      <c r="B346" s="123">
        <v>910523</v>
      </c>
      <c r="C346" s="123"/>
      <c r="D346" s="122"/>
      <c r="E346" s="122">
        <v>56097</v>
      </c>
      <c r="F346" s="122"/>
      <c r="G346" s="122" t="s">
        <v>258</v>
      </c>
      <c r="H346" s="122" t="s">
        <v>237</v>
      </c>
      <c r="I346" t="s">
        <v>860</v>
      </c>
      <c r="J346" s="66">
        <v>34.635660000000001</v>
      </c>
      <c r="K346" s="66">
        <v>-104.04733</v>
      </c>
      <c r="L346">
        <v>200</v>
      </c>
    </row>
    <row r="347" spans="1:12" x14ac:dyDescent="0.3">
      <c r="A347" s="122" t="s">
        <v>861</v>
      </c>
      <c r="B347" s="123">
        <v>99588800</v>
      </c>
      <c r="C347" s="123"/>
      <c r="D347" s="122"/>
      <c r="E347" s="122">
        <v>9842</v>
      </c>
      <c r="F347" s="122"/>
      <c r="G347" s="122" t="s">
        <v>230</v>
      </c>
      <c r="H347" s="122" t="s">
        <v>234</v>
      </c>
    </row>
    <row r="348" spans="1:12" x14ac:dyDescent="0.3">
      <c r="A348" s="122" t="s">
        <v>862</v>
      </c>
      <c r="B348" s="123">
        <v>800004</v>
      </c>
      <c r="C348" s="123"/>
      <c r="D348" s="122"/>
      <c r="E348" s="122">
        <v>7936</v>
      </c>
      <c r="F348" s="122"/>
      <c r="G348" s="122" t="s">
        <v>258</v>
      </c>
      <c r="H348" s="122" t="s">
        <v>234</v>
      </c>
      <c r="I348" t="s">
        <v>863</v>
      </c>
      <c r="J348" s="66">
        <v>46.095799999999997</v>
      </c>
      <c r="K348" s="66">
        <v>-119.0964</v>
      </c>
      <c r="L348">
        <v>95.9</v>
      </c>
    </row>
    <row r="349" spans="1:12" x14ac:dyDescent="0.3">
      <c r="A349" s="122" t="s">
        <v>864</v>
      </c>
      <c r="B349" s="123">
        <v>500001</v>
      </c>
      <c r="C349" s="123"/>
      <c r="D349" s="122"/>
      <c r="E349" s="122">
        <v>3869</v>
      </c>
      <c r="F349" s="122"/>
      <c r="G349" s="122" t="s">
        <v>230</v>
      </c>
      <c r="H349" s="122" t="s">
        <v>234</v>
      </c>
      <c r="I349" t="s">
        <v>865</v>
      </c>
      <c r="J349" s="66">
        <v>47.769722000000002</v>
      </c>
      <c r="K349" s="66">
        <v>-117.537222</v>
      </c>
      <c r="L349">
        <v>20</v>
      </c>
    </row>
    <row r="350" spans="1:12" x14ac:dyDescent="0.3">
      <c r="A350" s="122" t="s">
        <v>866</v>
      </c>
      <c r="B350" s="123">
        <v>900547</v>
      </c>
      <c r="C350" s="123"/>
      <c r="D350" s="122"/>
      <c r="E350" s="122">
        <v>50187</v>
      </c>
      <c r="F350" s="122"/>
      <c r="G350" s="122" t="s">
        <v>296</v>
      </c>
      <c r="H350" s="122" t="s">
        <v>234</v>
      </c>
      <c r="I350" t="s">
        <v>867</v>
      </c>
      <c r="J350" s="66">
        <v>46.123600000000003</v>
      </c>
      <c r="K350" s="66">
        <v>-122.97280000000001</v>
      </c>
      <c r="L350">
        <v>59.4</v>
      </c>
    </row>
    <row r="351" spans="1:12" x14ac:dyDescent="0.3">
      <c r="A351" s="122" t="s">
        <v>868</v>
      </c>
      <c r="B351" s="123">
        <v>501002</v>
      </c>
      <c r="C351" s="123"/>
      <c r="D351" s="122"/>
      <c r="E351" s="122">
        <v>3913</v>
      </c>
      <c r="F351" s="122"/>
      <c r="G351" s="122" t="s">
        <v>230</v>
      </c>
      <c r="H351" s="122" t="s">
        <v>234</v>
      </c>
      <c r="I351" t="s">
        <v>869</v>
      </c>
      <c r="J351" s="66">
        <v>46.801600000000001</v>
      </c>
      <c r="K351" s="66">
        <v>-122.31019999999999</v>
      </c>
      <c r="L351">
        <v>114</v>
      </c>
    </row>
    <row r="352" spans="1:12" x14ac:dyDescent="0.3">
      <c r="A352" s="122" t="s">
        <v>870</v>
      </c>
      <c r="B352" s="123">
        <v>50973900</v>
      </c>
      <c r="C352" s="123"/>
      <c r="D352" s="122"/>
      <c r="E352" s="122">
        <v>58696</v>
      </c>
      <c r="F352" s="122"/>
      <c r="G352" s="122" t="s">
        <v>230</v>
      </c>
      <c r="H352" s="122" t="s">
        <v>234</v>
      </c>
    </row>
    <row r="353" spans="1:12" x14ac:dyDescent="0.3">
      <c r="A353" s="122" t="s">
        <v>871</v>
      </c>
      <c r="B353" s="123">
        <v>910549</v>
      </c>
      <c r="C353" s="123"/>
      <c r="D353" s="122"/>
      <c r="E353" s="122">
        <v>6088</v>
      </c>
      <c r="F353" s="122"/>
      <c r="G353" s="122" t="s">
        <v>236</v>
      </c>
      <c r="H353" s="122" t="s">
        <v>240</v>
      </c>
      <c r="I353" t="s">
        <v>1210</v>
      </c>
      <c r="J353" s="66">
        <v>32.401000000000003</v>
      </c>
      <c r="K353" s="66">
        <v>-111.1262</v>
      </c>
      <c r="L353">
        <v>96</v>
      </c>
    </row>
    <row r="354" spans="1:12" x14ac:dyDescent="0.3">
      <c r="A354" s="122" t="s">
        <v>872</v>
      </c>
      <c r="B354" s="123">
        <v>900025</v>
      </c>
      <c r="C354" s="123"/>
      <c r="D354" s="122">
        <v>1001197</v>
      </c>
      <c r="E354" s="122">
        <v>8224</v>
      </c>
      <c r="F354" s="122"/>
      <c r="G354" s="122" t="s">
        <v>373</v>
      </c>
      <c r="H354" s="122" t="s">
        <v>231</v>
      </c>
      <c r="I354" t="s">
        <v>873</v>
      </c>
      <c r="J354" s="66">
        <v>40.881317000000003</v>
      </c>
      <c r="K354" s="66">
        <v>-117.151605</v>
      </c>
      <c r="L354">
        <v>567</v>
      </c>
    </row>
    <row r="355" spans="1:12" x14ac:dyDescent="0.3">
      <c r="A355" s="122" t="s">
        <v>874</v>
      </c>
      <c r="B355" s="123">
        <v>22964100</v>
      </c>
      <c r="C355" s="123"/>
      <c r="D355" s="122"/>
      <c r="E355" s="122">
        <v>6210</v>
      </c>
      <c r="F355" s="122"/>
      <c r="G355" s="122" t="s">
        <v>236</v>
      </c>
      <c r="H355" s="122" t="s">
        <v>234</v>
      </c>
    </row>
    <row r="356" spans="1:12" x14ac:dyDescent="0.3">
      <c r="A356" s="122" t="s">
        <v>875</v>
      </c>
      <c r="B356" s="123">
        <v>810113</v>
      </c>
      <c r="C356" s="123"/>
      <c r="D356" s="122"/>
      <c r="E356" s="122">
        <v>57290</v>
      </c>
      <c r="F356" s="122"/>
      <c r="G356" s="122" t="s">
        <v>258</v>
      </c>
      <c r="H356" s="122" t="s">
        <v>361</v>
      </c>
      <c r="I356" t="s">
        <v>747</v>
      </c>
      <c r="J356" s="66">
        <v>40.988100000000003</v>
      </c>
      <c r="K356" s="66">
        <v>-102.8969</v>
      </c>
      <c r="L356">
        <v>151.80000000000001</v>
      </c>
    </row>
    <row r="357" spans="1:12" x14ac:dyDescent="0.3">
      <c r="A357" s="122" t="s">
        <v>876</v>
      </c>
      <c r="B357" s="123">
        <v>810114</v>
      </c>
      <c r="C357" s="123"/>
      <c r="D357" s="122"/>
      <c r="E357" s="122">
        <v>57290</v>
      </c>
      <c r="F357" s="122"/>
      <c r="G357" s="122" t="s">
        <v>258</v>
      </c>
      <c r="H357" s="122" t="s">
        <v>361</v>
      </c>
      <c r="I357" t="s">
        <v>747</v>
      </c>
      <c r="J357" s="66">
        <v>40.988100000000003</v>
      </c>
      <c r="K357" s="66">
        <v>-102.8969</v>
      </c>
      <c r="L357">
        <v>22.5</v>
      </c>
    </row>
    <row r="358" spans="1:12" x14ac:dyDescent="0.3">
      <c r="A358" s="122" t="s">
        <v>877</v>
      </c>
      <c r="B358" s="123">
        <v>500016</v>
      </c>
      <c r="C358" s="123"/>
      <c r="D358" s="122"/>
      <c r="E358" s="122">
        <v>2199</v>
      </c>
      <c r="F358" s="122"/>
      <c r="G358" s="122" t="s">
        <v>230</v>
      </c>
      <c r="H358" s="122" t="s">
        <v>289</v>
      </c>
      <c r="I358" t="s">
        <v>878</v>
      </c>
      <c r="J358" s="66">
        <v>47.960479999999997</v>
      </c>
      <c r="K358" s="66">
        <v>-115.73361</v>
      </c>
      <c r="L358">
        <v>532.4</v>
      </c>
    </row>
    <row r="359" spans="1:12" x14ac:dyDescent="0.3">
      <c r="A359" t="s">
        <v>879</v>
      </c>
      <c r="B359" s="123">
        <v>910118</v>
      </c>
      <c r="C359" s="123"/>
      <c r="D359" s="122">
        <v>1007299</v>
      </c>
      <c r="E359" s="122">
        <v>116</v>
      </c>
      <c r="F359" s="122"/>
      <c r="G359" s="122" t="s">
        <v>236</v>
      </c>
      <c r="H359" s="122" t="s">
        <v>240</v>
      </c>
      <c r="I359" t="s">
        <v>880</v>
      </c>
      <c r="J359" s="66">
        <v>33.422499999999999</v>
      </c>
      <c r="K359" s="66">
        <v>-111.9122</v>
      </c>
      <c r="L359">
        <v>333.4</v>
      </c>
    </row>
    <row r="360" spans="1:12" x14ac:dyDescent="0.3">
      <c r="A360" s="122" t="s">
        <v>881</v>
      </c>
      <c r="B360" s="123">
        <v>501132</v>
      </c>
      <c r="C360" s="123"/>
      <c r="D360" s="122"/>
      <c r="E360" s="122">
        <v>6521</v>
      </c>
      <c r="F360" s="122"/>
      <c r="G360" s="122" t="s">
        <v>230</v>
      </c>
      <c r="H360" s="122" t="s">
        <v>231</v>
      </c>
      <c r="I360" t="s">
        <v>882</v>
      </c>
      <c r="J360" s="66">
        <v>39.462499999999999</v>
      </c>
      <c r="K360" s="66">
        <v>-119.0667</v>
      </c>
      <c r="L360">
        <v>1.92</v>
      </c>
    </row>
    <row r="361" spans="1:12" x14ac:dyDescent="0.3">
      <c r="A361" t="s">
        <v>883</v>
      </c>
      <c r="B361" s="123">
        <v>500155</v>
      </c>
      <c r="C361" s="123"/>
      <c r="D361" s="122"/>
      <c r="E361" s="122">
        <v>829</v>
      </c>
      <c r="F361" s="122"/>
      <c r="G361" s="122" t="s">
        <v>230</v>
      </c>
      <c r="H361" s="122" t="s">
        <v>1</v>
      </c>
      <c r="I361" t="s">
        <v>884</v>
      </c>
      <c r="J361" s="66">
        <v>42.267774000000003</v>
      </c>
      <c r="K361" s="66">
        <v>-111.748531</v>
      </c>
      <c r="L361">
        <v>30</v>
      </c>
    </row>
    <row r="362" spans="1:12" x14ac:dyDescent="0.3">
      <c r="A362" s="122" t="s">
        <v>885</v>
      </c>
      <c r="B362" s="123">
        <v>32276200</v>
      </c>
      <c r="C362" s="123"/>
      <c r="D362" s="122"/>
      <c r="E362" s="122">
        <v>61860</v>
      </c>
      <c r="F362" s="122"/>
      <c r="G362" s="122" t="s">
        <v>233</v>
      </c>
      <c r="H362" s="122" t="s">
        <v>265</v>
      </c>
    </row>
    <row r="363" spans="1:12" x14ac:dyDescent="0.3">
      <c r="A363" s="122" t="s">
        <v>886</v>
      </c>
      <c r="B363" s="123">
        <v>500047</v>
      </c>
      <c r="C363" s="123"/>
      <c r="D363" s="122"/>
      <c r="E363" s="122">
        <v>50421</v>
      </c>
      <c r="F363" s="122"/>
      <c r="G363" s="122" t="s">
        <v>230</v>
      </c>
      <c r="H363" s="122" t="s">
        <v>234</v>
      </c>
      <c r="I363" t="s">
        <v>440</v>
      </c>
      <c r="J363" s="66">
        <v>46.692599999999999</v>
      </c>
      <c r="K363" s="66">
        <v>-120.7372</v>
      </c>
      <c r="L363">
        <v>1.4</v>
      </c>
    </row>
    <row r="364" spans="1:12" x14ac:dyDescent="0.3">
      <c r="A364" s="122" t="s">
        <v>887</v>
      </c>
      <c r="B364" s="123">
        <v>710135</v>
      </c>
      <c r="C364" s="123"/>
      <c r="D364" s="122"/>
      <c r="E364" s="122">
        <v>60010</v>
      </c>
      <c r="F364" s="122"/>
      <c r="G364" s="122" t="s">
        <v>233</v>
      </c>
      <c r="H364" s="122" t="s">
        <v>1</v>
      </c>
      <c r="I364" t="s">
        <v>888</v>
      </c>
      <c r="J364" s="66">
        <v>43.466999999999999</v>
      </c>
      <c r="K364" s="66">
        <v>-116.285</v>
      </c>
      <c r="L364">
        <v>20</v>
      </c>
    </row>
    <row r="365" spans="1:12" x14ac:dyDescent="0.3">
      <c r="A365" s="122" t="s">
        <v>889</v>
      </c>
      <c r="B365" s="123">
        <v>500059</v>
      </c>
      <c r="C365" s="123"/>
      <c r="D365" s="122"/>
      <c r="E365" s="122">
        <v>3014</v>
      </c>
      <c r="F365" s="122"/>
      <c r="G365" s="122" t="s">
        <v>230</v>
      </c>
      <c r="H365" s="122" t="s">
        <v>265</v>
      </c>
      <c r="I365" t="s">
        <v>890</v>
      </c>
      <c r="J365" s="66">
        <v>44.971643</v>
      </c>
      <c r="K365" s="66">
        <v>-116.835042</v>
      </c>
      <c r="L365">
        <v>190</v>
      </c>
    </row>
    <row r="366" spans="1:12" x14ac:dyDescent="0.3">
      <c r="A366" s="122" t="s">
        <v>891</v>
      </c>
      <c r="B366" s="123">
        <v>74732100</v>
      </c>
      <c r="C366" s="123"/>
      <c r="D366" s="122"/>
      <c r="E366" s="122">
        <v>63441</v>
      </c>
      <c r="F366" s="122"/>
      <c r="G366" s="122" t="s">
        <v>233</v>
      </c>
      <c r="H366" s="122" t="s">
        <v>265</v>
      </c>
      <c r="I366" t="s">
        <v>1207</v>
      </c>
      <c r="J366" s="66">
        <v>45.547199999999997</v>
      </c>
      <c r="K366" s="66">
        <v>-120.1669</v>
      </c>
      <c r="L366">
        <v>162</v>
      </c>
    </row>
    <row r="367" spans="1:12" x14ac:dyDescent="0.3">
      <c r="A367" s="122" t="s">
        <v>892</v>
      </c>
      <c r="B367" s="123">
        <v>500060</v>
      </c>
      <c r="C367" s="123"/>
      <c r="D367" s="122"/>
      <c r="E367" s="122">
        <v>3929</v>
      </c>
      <c r="F367" s="122"/>
      <c r="G367" s="122" t="s">
        <v>230</v>
      </c>
      <c r="H367" s="122" t="s">
        <v>234</v>
      </c>
      <c r="I367" t="s">
        <v>893</v>
      </c>
      <c r="J367" s="66">
        <v>46.595832999999999</v>
      </c>
      <c r="K367" s="66">
        <v>-121.569444</v>
      </c>
      <c r="L367">
        <v>27.5</v>
      </c>
    </row>
    <row r="368" spans="1:12" x14ac:dyDescent="0.3">
      <c r="A368" s="122" t="s">
        <v>894</v>
      </c>
      <c r="B368" s="123">
        <v>69959500</v>
      </c>
      <c r="C368" s="123"/>
      <c r="D368" s="122"/>
      <c r="E368" s="122">
        <v>1715</v>
      </c>
      <c r="F368" s="122"/>
      <c r="G368" s="122" t="s">
        <v>895</v>
      </c>
      <c r="H368" s="122" t="s">
        <v>896</v>
      </c>
    </row>
    <row r="369" spans="1:12" x14ac:dyDescent="0.3">
      <c r="A369" s="122" t="s">
        <v>897</v>
      </c>
      <c r="B369" s="123">
        <v>500325</v>
      </c>
      <c r="C369" s="123"/>
      <c r="D369" s="122"/>
      <c r="E369" s="122">
        <v>850</v>
      </c>
      <c r="F369" s="122"/>
      <c r="G369" s="122" t="s">
        <v>230</v>
      </c>
      <c r="H369" s="122" t="s">
        <v>1</v>
      </c>
      <c r="I369" t="s">
        <v>898</v>
      </c>
      <c r="J369" s="66">
        <v>43.334848999999998</v>
      </c>
      <c r="K369" s="66">
        <v>-111.205752</v>
      </c>
      <c r="L369">
        <v>176.4</v>
      </c>
    </row>
    <row r="370" spans="1:12" x14ac:dyDescent="0.3">
      <c r="A370" s="122" t="s">
        <v>899</v>
      </c>
      <c r="B370" s="123">
        <v>600000</v>
      </c>
      <c r="C370" s="123"/>
      <c r="D370" s="122"/>
      <c r="E370" s="122">
        <v>6008</v>
      </c>
      <c r="F370" s="122"/>
      <c r="G370" s="122" t="s">
        <v>409</v>
      </c>
      <c r="H370" s="122" t="s">
        <v>240</v>
      </c>
      <c r="I370" t="s">
        <v>900</v>
      </c>
      <c r="J370" s="66">
        <v>33.388100000000001</v>
      </c>
      <c r="K370" s="66">
        <v>-112.8617</v>
      </c>
      <c r="L370">
        <v>1403.1</v>
      </c>
    </row>
    <row r="371" spans="1:12" x14ac:dyDescent="0.3">
      <c r="A371" s="122" t="s">
        <v>901</v>
      </c>
      <c r="B371" s="123">
        <v>910495</v>
      </c>
      <c r="C371" s="123"/>
      <c r="D371" s="122"/>
      <c r="E371" s="122">
        <v>57562</v>
      </c>
      <c r="F371" s="122"/>
      <c r="G371" s="122" t="s">
        <v>233</v>
      </c>
      <c r="H371" s="122" t="s">
        <v>240</v>
      </c>
      <c r="I371" t="s">
        <v>902</v>
      </c>
      <c r="J371" s="66">
        <v>33.021110999999998</v>
      </c>
      <c r="K371" s="66">
        <v>-112.661389</v>
      </c>
      <c r="L371">
        <v>17.600000000000001</v>
      </c>
    </row>
    <row r="372" spans="1:12" x14ac:dyDescent="0.3">
      <c r="A372" s="122" t="s">
        <v>903</v>
      </c>
      <c r="B372" s="123">
        <v>800052</v>
      </c>
      <c r="C372" s="123"/>
      <c r="D372" s="122"/>
      <c r="E372" s="122">
        <v>57530</v>
      </c>
      <c r="F372" s="122"/>
      <c r="G372" s="122" t="s">
        <v>258</v>
      </c>
      <c r="H372" s="122" t="s">
        <v>234</v>
      </c>
      <c r="I372" t="s">
        <v>904</v>
      </c>
      <c r="J372" s="66">
        <v>47.155833000000001</v>
      </c>
      <c r="K372" s="66">
        <v>-117.36444400000001</v>
      </c>
      <c r="L372">
        <v>105.3</v>
      </c>
    </row>
    <row r="373" spans="1:12" x14ac:dyDescent="0.3">
      <c r="A373" s="122" t="s">
        <v>905</v>
      </c>
      <c r="B373" s="123">
        <v>910548</v>
      </c>
      <c r="C373" s="123"/>
      <c r="D373" s="122"/>
      <c r="E373" s="122"/>
      <c r="F373" s="122"/>
      <c r="G373" s="122" t="s">
        <v>258</v>
      </c>
      <c r="H373" s="122" t="s">
        <v>361</v>
      </c>
    </row>
    <row r="374" spans="1:12" x14ac:dyDescent="0.3">
      <c r="A374" s="122" t="s">
        <v>906</v>
      </c>
      <c r="B374" s="123">
        <v>33145500</v>
      </c>
      <c r="C374" s="123"/>
      <c r="D374" s="122"/>
      <c r="E374" s="122">
        <v>830</v>
      </c>
      <c r="F374" s="122"/>
      <c r="G374" s="122" t="s">
        <v>230</v>
      </c>
      <c r="H374" s="122" t="s">
        <v>1</v>
      </c>
    </row>
    <row r="375" spans="1:12" x14ac:dyDescent="0.3">
      <c r="A375" s="122" t="s">
        <v>907</v>
      </c>
      <c r="B375" s="123">
        <v>500254</v>
      </c>
      <c r="C375" s="123"/>
      <c r="D375" s="122"/>
      <c r="E375" s="122">
        <v>447</v>
      </c>
      <c r="F375" s="122"/>
      <c r="G375" s="122" t="s">
        <v>230</v>
      </c>
      <c r="H375" s="122" t="s">
        <v>240</v>
      </c>
      <c r="I375" t="s">
        <v>908</v>
      </c>
      <c r="J375" s="66">
        <v>34.295333999999997</v>
      </c>
      <c r="K375" s="66">
        <v>-114.14022199999999</v>
      </c>
      <c r="L375">
        <v>254.8</v>
      </c>
    </row>
    <row r="376" spans="1:12" x14ac:dyDescent="0.3">
      <c r="A376" s="122" t="s">
        <v>909</v>
      </c>
      <c r="B376" s="123">
        <v>900077</v>
      </c>
      <c r="C376" s="123"/>
      <c r="D376" s="122"/>
      <c r="E376" s="122">
        <v>58319</v>
      </c>
      <c r="F376" s="122"/>
      <c r="G376" s="122" t="s">
        <v>284</v>
      </c>
      <c r="H376" s="122" t="s">
        <v>231</v>
      </c>
      <c r="I376" t="s">
        <v>910</v>
      </c>
      <c r="J376" s="66">
        <v>39.585833000000001</v>
      </c>
      <c r="K376" s="66">
        <v>-119.07305599999999</v>
      </c>
      <c r="L376">
        <v>48</v>
      </c>
    </row>
    <row r="377" spans="1:12" x14ac:dyDescent="0.3">
      <c r="A377" s="122" t="s">
        <v>911</v>
      </c>
      <c r="B377" s="123">
        <v>710118</v>
      </c>
      <c r="C377" s="123"/>
      <c r="D377" s="122"/>
      <c r="E377" s="122">
        <v>58319</v>
      </c>
      <c r="F377" s="122"/>
      <c r="G377" s="122" t="s">
        <v>233</v>
      </c>
      <c r="H377" s="122" t="s">
        <v>231</v>
      </c>
      <c r="I377" t="s">
        <v>910</v>
      </c>
      <c r="J377" s="66">
        <v>39.585833000000001</v>
      </c>
      <c r="K377" s="66">
        <v>-119.07305599999999</v>
      </c>
      <c r="L377">
        <v>14.5</v>
      </c>
    </row>
    <row r="378" spans="1:12" x14ac:dyDescent="0.3">
      <c r="A378" s="122" t="s">
        <v>912</v>
      </c>
      <c r="B378" s="123">
        <v>710114</v>
      </c>
      <c r="C378" s="123"/>
      <c r="D378" s="122"/>
      <c r="E378" s="122">
        <v>60449</v>
      </c>
      <c r="F378" s="122"/>
      <c r="G378" s="122" t="s">
        <v>233</v>
      </c>
      <c r="H378" s="122" t="s">
        <v>316</v>
      </c>
      <c r="I378" t="s">
        <v>913</v>
      </c>
      <c r="J378" s="66">
        <v>39.162500000000001</v>
      </c>
      <c r="K378" s="66">
        <v>-112.343</v>
      </c>
      <c r="L378">
        <v>50</v>
      </c>
    </row>
    <row r="379" spans="1:12" x14ac:dyDescent="0.3">
      <c r="A379" s="122" t="s">
        <v>914</v>
      </c>
      <c r="B379" s="123">
        <v>83380200</v>
      </c>
      <c r="C379" s="123"/>
      <c r="D379" s="122"/>
      <c r="E379" s="122">
        <v>57124</v>
      </c>
      <c r="F379" s="122"/>
      <c r="G379" s="122" t="s">
        <v>258</v>
      </c>
      <c r="H379" s="122" t="s">
        <v>1</v>
      </c>
    </row>
    <row r="380" spans="1:12" x14ac:dyDescent="0.3">
      <c r="A380" s="122" t="s">
        <v>915</v>
      </c>
      <c r="B380" s="123">
        <v>501036</v>
      </c>
      <c r="C380" s="123"/>
      <c r="D380" s="122"/>
      <c r="E380" s="122"/>
      <c r="F380" s="122"/>
      <c r="G380" s="122" t="s">
        <v>230</v>
      </c>
      <c r="H380" s="122" t="s">
        <v>310</v>
      </c>
      <c r="L380">
        <v>694</v>
      </c>
    </row>
    <row r="381" spans="1:12" x14ac:dyDescent="0.3">
      <c r="A381" s="122" t="s">
        <v>916</v>
      </c>
      <c r="B381" s="123">
        <v>800063</v>
      </c>
      <c r="C381" s="123"/>
      <c r="D381" s="122"/>
      <c r="E381" s="122">
        <v>56789</v>
      </c>
      <c r="F381" s="122"/>
      <c r="G381" s="122" t="s">
        <v>258</v>
      </c>
      <c r="H381" s="122" t="s">
        <v>265</v>
      </c>
      <c r="I381" t="s">
        <v>917</v>
      </c>
      <c r="J381" s="66">
        <v>45.7119</v>
      </c>
      <c r="K381" s="66">
        <v>-120.125</v>
      </c>
      <c r="L381">
        <v>98.7</v>
      </c>
    </row>
    <row r="382" spans="1:12" x14ac:dyDescent="0.3">
      <c r="A382" s="122" t="s">
        <v>918</v>
      </c>
      <c r="B382" s="123">
        <v>800193</v>
      </c>
      <c r="C382" s="123"/>
      <c r="D382" s="122"/>
      <c r="E382" s="122">
        <v>56563</v>
      </c>
      <c r="F382" s="122"/>
      <c r="G382" s="122" t="s">
        <v>258</v>
      </c>
      <c r="H382" s="122" t="s">
        <v>361</v>
      </c>
      <c r="I382" t="s">
        <v>919</v>
      </c>
      <c r="J382" s="66">
        <v>40.985999999999997</v>
      </c>
      <c r="K382" s="66">
        <v>-103.43600000000001</v>
      </c>
      <c r="L382">
        <v>199.5</v>
      </c>
    </row>
    <row r="383" spans="1:12" x14ac:dyDescent="0.3">
      <c r="A383" s="122" t="s">
        <v>920</v>
      </c>
      <c r="B383" s="123">
        <v>510106</v>
      </c>
      <c r="C383" s="123"/>
      <c r="D383" s="122"/>
      <c r="E383" s="122">
        <v>3048</v>
      </c>
      <c r="F383" s="122"/>
      <c r="G383" s="122" t="s">
        <v>230</v>
      </c>
      <c r="H383" s="122" t="s">
        <v>265</v>
      </c>
      <c r="I383" t="s">
        <v>921</v>
      </c>
      <c r="J383" s="66">
        <v>44.694374000000003</v>
      </c>
      <c r="K383" s="66">
        <v>-121.231379</v>
      </c>
      <c r="L383">
        <v>109.8</v>
      </c>
    </row>
    <row r="384" spans="1:12" x14ac:dyDescent="0.3">
      <c r="A384" s="122" t="s">
        <v>922</v>
      </c>
      <c r="B384" s="123">
        <v>810104</v>
      </c>
      <c r="C384" s="123"/>
      <c r="D384" s="122"/>
      <c r="E384" s="122"/>
      <c r="F384" s="122"/>
      <c r="G384" s="122" t="s">
        <v>258</v>
      </c>
      <c r="H384" s="122" t="s">
        <v>310</v>
      </c>
      <c r="L384">
        <v>15</v>
      </c>
    </row>
    <row r="385" spans="1:12" x14ac:dyDescent="0.3">
      <c r="A385" s="122" t="s">
        <v>923</v>
      </c>
      <c r="B385" s="123">
        <v>810105</v>
      </c>
      <c r="C385" s="123"/>
      <c r="D385" s="122"/>
      <c r="E385" s="122">
        <v>58155</v>
      </c>
      <c r="F385" s="122"/>
      <c r="G385" s="122" t="s">
        <v>258</v>
      </c>
      <c r="H385" s="122" t="s">
        <v>240</v>
      </c>
      <c r="I385" t="s">
        <v>924</v>
      </c>
      <c r="J385" s="66">
        <v>35.415556000000002</v>
      </c>
      <c r="K385" s="66">
        <v>-112.271111</v>
      </c>
      <c r="L385">
        <v>99.2</v>
      </c>
    </row>
    <row r="386" spans="1:12" x14ac:dyDescent="0.3">
      <c r="A386" s="122" t="s">
        <v>925</v>
      </c>
      <c r="B386" s="123">
        <v>80380465</v>
      </c>
      <c r="C386" s="123"/>
      <c r="D386" s="122"/>
      <c r="E386" s="122"/>
      <c r="F386" s="122"/>
      <c r="G386" s="122" t="s">
        <v>230</v>
      </c>
      <c r="H386" s="122" t="s">
        <v>1</v>
      </c>
    </row>
    <row r="387" spans="1:12" x14ac:dyDescent="0.3">
      <c r="A387" s="122" t="s">
        <v>926</v>
      </c>
      <c r="B387" s="123">
        <v>29882900</v>
      </c>
      <c r="C387" s="123"/>
      <c r="D387" s="122"/>
      <c r="E387" s="122">
        <v>56440</v>
      </c>
      <c r="F387" s="122"/>
      <c r="G387" s="122" t="s">
        <v>258</v>
      </c>
      <c r="H387" s="122" t="s">
        <v>1</v>
      </c>
    </row>
    <row r="388" spans="1:12" x14ac:dyDescent="0.3">
      <c r="A388" s="122" t="s">
        <v>927</v>
      </c>
      <c r="B388" s="123">
        <v>500182</v>
      </c>
      <c r="C388" s="123"/>
      <c r="D388" s="122"/>
      <c r="E388" s="122">
        <v>3656</v>
      </c>
      <c r="F388" s="122"/>
      <c r="G388" s="122" t="s">
        <v>230</v>
      </c>
      <c r="H388" s="122" t="s">
        <v>316</v>
      </c>
      <c r="I388" t="s">
        <v>928</v>
      </c>
      <c r="J388" s="66">
        <v>41.243642999999999</v>
      </c>
      <c r="K388" s="66">
        <v>-111.946478</v>
      </c>
      <c r="L388">
        <v>5</v>
      </c>
    </row>
    <row r="389" spans="1:12" x14ac:dyDescent="0.3">
      <c r="A389" s="122" t="s">
        <v>929</v>
      </c>
      <c r="B389" s="122">
        <v>800026</v>
      </c>
      <c r="C389" s="122"/>
      <c r="D389" s="122"/>
      <c r="E389" s="122">
        <v>56093</v>
      </c>
      <c r="F389" s="122"/>
      <c r="G389" s="122" t="s">
        <v>258</v>
      </c>
      <c r="H389" s="122" t="s">
        <v>353</v>
      </c>
      <c r="I389" t="s">
        <v>930</v>
      </c>
      <c r="J389" s="66">
        <v>41.287399999999998</v>
      </c>
      <c r="K389" s="66">
        <v>-110.5556</v>
      </c>
      <c r="L389">
        <v>144</v>
      </c>
    </row>
    <row r="390" spans="1:12" x14ac:dyDescent="0.3">
      <c r="A390" s="122" t="s">
        <v>931</v>
      </c>
      <c r="B390" s="123">
        <v>19649400</v>
      </c>
      <c r="C390" s="123"/>
      <c r="D390" s="122"/>
      <c r="E390" s="122">
        <v>55090</v>
      </c>
      <c r="F390" s="122"/>
      <c r="G390" s="122" t="s">
        <v>296</v>
      </c>
      <c r="H390" s="122" t="s">
        <v>1</v>
      </c>
    </row>
    <row r="391" spans="1:12" x14ac:dyDescent="0.3">
      <c r="A391" s="122" t="s">
        <v>932</v>
      </c>
      <c r="B391" s="123">
        <v>910110</v>
      </c>
      <c r="C391" s="123"/>
      <c r="D391" s="122"/>
      <c r="E391" s="122">
        <v>56227</v>
      </c>
      <c r="F391" s="122"/>
      <c r="G391" s="122" t="s">
        <v>236</v>
      </c>
      <c r="H391" s="122" t="s">
        <v>265</v>
      </c>
      <c r="I391" t="s">
        <v>933</v>
      </c>
      <c r="J391" s="66">
        <v>46.178939999999997</v>
      </c>
      <c r="K391" s="66">
        <v>-123.172039</v>
      </c>
      <c r="L391">
        <v>483</v>
      </c>
    </row>
    <row r="392" spans="1:12" x14ac:dyDescent="0.3">
      <c r="A392" s="122" t="s">
        <v>934</v>
      </c>
      <c r="B392" s="123">
        <v>910111</v>
      </c>
      <c r="C392" s="123"/>
      <c r="D392" s="122"/>
      <c r="E392" s="122">
        <v>58266</v>
      </c>
      <c r="F392" s="122"/>
      <c r="G392" s="122" t="s">
        <v>236</v>
      </c>
      <c r="H392" s="122" t="s">
        <v>265</v>
      </c>
      <c r="I392" t="s">
        <v>933</v>
      </c>
      <c r="J392" s="66">
        <v>46.178888999999998</v>
      </c>
      <c r="K392" s="66">
        <v>-123.171944</v>
      </c>
      <c r="L392">
        <v>225.6</v>
      </c>
    </row>
    <row r="393" spans="1:12" x14ac:dyDescent="0.3">
      <c r="A393" s="122" t="s">
        <v>935</v>
      </c>
      <c r="B393" s="123">
        <v>500061</v>
      </c>
      <c r="C393" s="123"/>
      <c r="D393" s="122"/>
      <c r="E393" s="122">
        <v>835</v>
      </c>
      <c r="F393" s="122"/>
      <c r="G393" s="122" t="s">
        <v>230</v>
      </c>
      <c r="H393" s="122" t="s">
        <v>1</v>
      </c>
      <c r="I393" t="s">
        <v>936</v>
      </c>
      <c r="J393" s="66">
        <v>47.703333000000001</v>
      </c>
      <c r="K393" s="66">
        <v>-116.953889</v>
      </c>
      <c r="L393">
        <v>14.5</v>
      </c>
    </row>
    <row r="394" spans="1:12" x14ac:dyDescent="0.3">
      <c r="A394" s="122" t="s">
        <v>937</v>
      </c>
      <c r="B394" s="123">
        <v>501107</v>
      </c>
      <c r="C394" s="123"/>
      <c r="D394" s="122"/>
      <c r="E394" s="122">
        <v>56697</v>
      </c>
      <c r="F394" s="122"/>
      <c r="G394" s="122" t="s">
        <v>230</v>
      </c>
      <c r="H394" s="122" t="s">
        <v>234</v>
      </c>
      <c r="I394" t="s">
        <v>938</v>
      </c>
      <c r="J394" s="66">
        <v>46.378469000000003</v>
      </c>
      <c r="K394" s="66">
        <v>-119.25444299999999</v>
      </c>
      <c r="L394">
        <v>2.4</v>
      </c>
    </row>
    <row r="395" spans="1:12" x14ac:dyDescent="0.3">
      <c r="A395" s="122" t="s">
        <v>939</v>
      </c>
      <c r="B395" s="123">
        <v>500044</v>
      </c>
      <c r="C395" s="123"/>
      <c r="D395" s="122"/>
      <c r="E395" s="122">
        <v>7113</v>
      </c>
      <c r="F395" s="122"/>
      <c r="G395" s="122" t="s">
        <v>230</v>
      </c>
      <c r="H395" s="122" t="s">
        <v>234</v>
      </c>
      <c r="I395" t="s">
        <v>940</v>
      </c>
      <c r="J395" s="66">
        <v>47.159553000000002</v>
      </c>
      <c r="K395" s="66">
        <v>-119.896306</v>
      </c>
      <c r="L395">
        <v>6.6</v>
      </c>
    </row>
    <row r="396" spans="1:12" x14ac:dyDescent="0.3">
      <c r="A396" s="122" t="s">
        <v>941</v>
      </c>
      <c r="B396" s="123">
        <v>97956000</v>
      </c>
      <c r="C396" s="123"/>
      <c r="D396" s="122"/>
      <c r="E396" s="122"/>
      <c r="F396" s="122"/>
      <c r="G396" s="122" t="s">
        <v>230</v>
      </c>
      <c r="H396" s="122" t="s">
        <v>942</v>
      </c>
    </row>
    <row r="397" spans="1:12" x14ac:dyDescent="0.3">
      <c r="A397" s="122" t="s">
        <v>943</v>
      </c>
      <c r="B397" s="123">
        <v>910037</v>
      </c>
      <c r="C397" s="123"/>
      <c r="D397" s="122"/>
      <c r="E397" s="122"/>
      <c r="F397" s="122"/>
      <c r="G397" s="122" t="s">
        <v>296</v>
      </c>
      <c r="H397" s="122" t="s">
        <v>310</v>
      </c>
      <c r="L397">
        <v>61</v>
      </c>
    </row>
    <row r="398" spans="1:12" x14ac:dyDescent="0.3">
      <c r="A398" s="122" t="s">
        <v>944</v>
      </c>
      <c r="B398" s="123">
        <v>800046</v>
      </c>
      <c r="C398" s="123"/>
      <c r="D398" s="122"/>
      <c r="E398" s="122">
        <v>57761</v>
      </c>
      <c r="F398" s="122"/>
      <c r="G398" s="122" t="s">
        <v>258</v>
      </c>
      <c r="H398" s="122" t="s">
        <v>1</v>
      </c>
      <c r="I398" t="s">
        <v>945</v>
      </c>
      <c r="J398" s="66">
        <v>42.738889</v>
      </c>
      <c r="K398" s="66">
        <v>-112.748611</v>
      </c>
      <c r="L398">
        <v>22.5</v>
      </c>
    </row>
    <row r="399" spans="1:12" x14ac:dyDescent="0.3">
      <c r="A399" s="122" t="s">
        <v>946</v>
      </c>
      <c r="B399" s="123">
        <v>800047</v>
      </c>
      <c r="C399" s="123"/>
      <c r="D399" s="122"/>
      <c r="E399" s="122">
        <v>57760</v>
      </c>
      <c r="F399" s="122"/>
      <c r="G399" s="122" t="s">
        <v>258</v>
      </c>
      <c r="H399" s="122" t="s">
        <v>1</v>
      </c>
      <c r="I399" t="s">
        <v>945</v>
      </c>
      <c r="J399" s="66">
        <v>42.703333000000001</v>
      </c>
      <c r="K399" s="66">
        <v>-112.757778</v>
      </c>
      <c r="L399">
        <v>22.5</v>
      </c>
    </row>
    <row r="400" spans="1:12" x14ac:dyDescent="0.3">
      <c r="A400" s="122" t="s">
        <v>947</v>
      </c>
      <c r="B400" s="123">
        <v>910497</v>
      </c>
      <c r="C400" s="123"/>
      <c r="D400" s="122"/>
      <c r="E400" s="122">
        <v>56228</v>
      </c>
      <c r="F400" s="122"/>
      <c r="G400" s="122" t="s">
        <v>233</v>
      </c>
      <c r="H400" s="122" t="s">
        <v>240</v>
      </c>
      <c r="I400" t="s">
        <v>948</v>
      </c>
      <c r="J400" s="66">
        <v>34.6584</v>
      </c>
      <c r="K400" s="66">
        <v>-112.4008</v>
      </c>
      <c r="L400">
        <v>3</v>
      </c>
    </row>
    <row r="401" spans="1:12" x14ac:dyDescent="0.3">
      <c r="A401" s="122" t="s">
        <v>949</v>
      </c>
      <c r="B401" s="123">
        <v>910498</v>
      </c>
      <c r="C401" s="123"/>
      <c r="D401" s="122"/>
      <c r="E401" s="122">
        <v>58147</v>
      </c>
      <c r="F401" s="122"/>
      <c r="G401" s="122" t="s">
        <v>233</v>
      </c>
      <c r="H401" s="122" t="s">
        <v>240</v>
      </c>
      <c r="I401" t="s">
        <v>950</v>
      </c>
      <c r="J401" s="66">
        <v>34.649444000000003</v>
      </c>
      <c r="K401" s="66">
        <v>-112.42749999999999</v>
      </c>
      <c r="L401">
        <v>10.8</v>
      </c>
    </row>
    <row r="402" spans="1:12" x14ac:dyDescent="0.3">
      <c r="A402" s="122" t="s">
        <v>951</v>
      </c>
      <c r="B402" s="123">
        <v>910538</v>
      </c>
      <c r="C402" s="123"/>
      <c r="D402" s="122"/>
      <c r="E402" s="122">
        <v>63049</v>
      </c>
      <c r="F402" s="122"/>
      <c r="G402" s="122" t="s">
        <v>233</v>
      </c>
      <c r="H402" s="122" t="s">
        <v>265</v>
      </c>
      <c r="I402" t="s">
        <v>952</v>
      </c>
      <c r="J402" s="66">
        <v>44.163296000000003</v>
      </c>
      <c r="K402" s="66">
        <v>-120.52407700000001</v>
      </c>
      <c r="L402">
        <v>40</v>
      </c>
    </row>
    <row r="403" spans="1:12" x14ac:dyDescent="0.3">
      <c r="A403" s="122" t="s">
        <v>953</v>
      </c>
      <c r="B403" s="123">
        <v>500165</v>
      </c>
      <c r="C403" s="123"/>
      <c r="D403" s="122"/>
      <c r="E403" s="122">
        <v>3032</v>
      </c>
      <c r="F403" s="122"/>
      <c r="G403" s="122" t="s">
        <v>230</v>
      </c>
      <c r="H403" s="122" t="s">
        <v>265</v>
      </c>
      <c r="I403" t="s">
        <v>954</v>
      </c>
      <c r="J403" s="66">
        <v>42.730716999999999</v>
      </c>
      <c r="K403" s="66">
        <v>-122.51512200000001</v>
      </c>
      <c r="L403">
        <v>3.8</v>
      </c>
    </row>
    <row r="404" spans="1:12" x14ac:dyDescent="0.3">
      <c r="A404" s="122" t="s">
        <v>955</v>
      </c>
      <c r="B404" s="123">
        <v>500166</v>
      </c>
      <c r="C404" s="123"/>
      <c r="D404" s="122"/>
      <c r="E404" s="122">
        <v>3033</v>
      </c>
      <c r="F404" s="122"/>
      <c r="G404" s="122" t="s">
        <v>230</v>
      </c>
      <c r="H404" s="122" t="s">
        <v>265</v>
      </c>
      <c r="I404" t="s">
        <v>954</v>
      </c>
      <c r="J404" s="66">
        <v>42.731237</v>
      </c>
      <c r="K404" s="66">
        <v>-122.513974</v>
      </c>
      <c r="L404">
        <v>32</v>
      </c>
    </row>
    <row r="405" spans="1:12" x14ac:dyDescent="0.3">
      <c r="A405" s="122" t="s">
        <v>956</v>
      </c>
      <c r="B405" s="123">
        <v>500167</v>
      </c>
      <c r="C405" s="123"/>
      <c r="D405" s="122"/>
      <c r="E405" s="122">
        <v>3034</v>
      </c>
      <c r="F405" s="122"/>
      <c r="G405" s="122" t="s">
        <v>230</v>
      </c>
      <c r="H405" s="122" t="s">
        <v>265</v>
      </c>
      <c r="I405" t="s">
        <v>957</v>
      </c>
      <c r="J405" s="66">
        <v>42.730606000000002</v>
      </c>
      <c r="K405" s="66">
        <v>-122.41846</v>
      </c>
      <c r="L405">
        <v>7.2</v>
      </c>
    </row>
    <row r="406" spans="1:12" x14ac:dyDescent="0.3">
      <c r="A406" s="122" t="s">
        <v>958</v>
      </c>
      <c r="B406" s="123">
        <v>500168</v>
      </c>
      <c r="C406" s="123"/>
      <c r="D406" s="122"/>
      <c r="E406" s="122">
        <v>3035</v>
      </c>
      <c r="F406" s="122"/>
      <c r="G406" s="122" t="s">
        <v>230</v>
      </c>
      <c r="H406" s="122" t="s">
        <v>265</v>
      </c>
      <c r="I406" t="s">
        <v>954</v>
      </c>
      <c r="J406" s="66">
        <v>42.733072999999997</v>
      </c>
      <c r="K406" s="66">
        <v>-122.515079</v>
      </c>
      <c r="L406">
        <v>1</v>
      </c>
    </row>
    <row r="407" spans="1:12" x14ac:dyDescent="0.3">
      <c r="A407" s="122" t="s">
        <v>959</v>
      </c>
      <c r="B407" s="123">
        <v>11651000</v>
      </c>
      <c r="C407" s="123"/>
      <c r="D407" s="122"/>
      <c r="E407" s="122">
        <v>59493</v>
      </c>
      <c r="F407" s="122"/>
      <c r="G407" s="122" t="s">
        <v>258</v>
      </c>
      <c r="H407" s="122" t="s">
        <v>265</v>
      </c>
    </row>
    <row r="408" spans="1:12" x14ac:dyDescent="0.3">
      <c r="A408" s="122" t="s">
        <v>960</v>
      </c>
      <c r="B408" s="123">
        <v>910499</v>
      </c>
      <c r="C408" s="123"/>
      <c r="D408" s="122"/>
      <c r="E408" s="122">
        <v>59757</v>
      </c>
      <c r="F408" s="122"/>
      <c r="G408" s="122" t="s">
        <v>258</v>
      </c>
      <c r="H408" s="122" t="s">
        <v>289</v>
      </c>
      <c r="I408" t="s">
        <v>961</v>
      </c>
      <c r="J408" s="66">
        <v>45.165525000000002</v>
      </c>
      <c r="K408" s="66">
        <v>-108.693138</v>
      </c>
      <c r="L408">
        <v>240</v>
      </c>
    </row>
    <row r="409" spans="1:12" x14ac:dyDescent="0.3">
      <c r="A409" s="122" t="s">
        <v>962</v>
      </c>
      <c r="B409" s="123">
        <v>800014</v>
      </c>
      <c r="C409" s="123"/>
      <c r="D409" s="122"/>
      <c r="E409" s="122"/>
      <c r="F409" s="122"/>
      <c r="G409" s="122" t="s">
        <v>258</v>
      </c>
      <c r="H409" s="122" t="s">
        <v>310</v>
      </c>
      <c r="L409">
        <v>142</v>
      </c>
    </row>
    <row r="410" spans="1:12" x14ac:dyDescent="0.3">
      <c r="A410" s="122" t="s">
        <v>963</v>
      </c>
      <c r="B410" s="123">
        <v>500013</v>
      </c>
      <c r="C410" s="123"/>
      <c r="D410" s="122"/>
      <c r="E410" s="122">
        <v>917</v>
      </c>
      <c r="F410" s="122"/>
      <c r="G410" s="122" t="s">
        <v>230</v>
      </c>
      <c r="H410" s="122" t="s">
        <v>234</v>
      </c>
      <c r="I410" t="s">
        <v>964</v>
      </c>
      <c r="J410" s="66">
        <v>46.982514000000002</v>
      </c>
      <c r="K410" s="66">
        <v>-119.25776399999999</v>
      </c>
      <c r="L410">
        <v>9.4</v>
      </c>
    </row>
    <row r="411" spans="1:12" x14ac:dyDescent="0.3">
      <c r="A411" s="122" t="s">
        <v>965</v>
      </c>
      <c r="B411" s="123">
        <v>900044</v>
      </c>
      <c r="C411" s="123"/>
      <c r="D411" s="122"/>
      <c r="E411" s="122">
        <v>56317</v>
      </c>
      <c r="F411" s="122"/>
      <c r="G411" s="122" t="s">
        <v>284</v>
      </c>
      <c r="H411" s="122" t="s">
        <v>1</v>
      </c>
      <c r="I411" t="s">
        <v>966</v>
      </c>
      <c r="J411" s="66">
        <v>42.099417000000003</v>
      </c>
      <c r="K411" s="66">
        <v>-113.38245000000001</v>
      </c>
      <c r="L411">
        <v>18</v>
      </c>
    </row>
    <row r="412" spans="1:12" x14ac:dyDescent="0.3">
      <c r="A412" s="122" t="s">
        <v>967</v>
      </c>
      <c r="B412" s="123">
        <v>910560</v>
      </c>
      <c r="C412" s="123"/>
      <c r="D412" s="122">
        <v>1001124</v>
      </c>
      <c r="E412" s="122">
        <v>7456</v>
      </c>
      <c r="F412" s="122"/>
      <c r="G412" s="122" t="s">
        <v>236</v>
      </c>
      <c r="H412" s="122" t="s">
        <v>1</v>
      </c>
      <c r="I412" t="s">
        <v>1211</v>
      </c>
      <c r="J412" s="66">
        <v>47.804270000000002</v>
      </c>
      <c r="K412" s="66">
        <v>-116.867312</v>
      </c>
      <c r="L412">
        <v>180</v>
      </c>
    </row>
    <row r="413" spans="1:12" x14ac:dyDescent="0.3">
      <c r="A413" s="122" t="s">
        <v>968</v>
      </c>
      <c r="B413" s="123">
        <v>910559</v>
      </c>
      <c r="C413" s="123"/>
      <c r="D413" s="122">
        <v>1001352</v>
      </c>
      <c r="E413" s="122">
        <v>55179</v>
      </c>
      <c r="F413" s="122"/>
      <c r="G413" s="122" t="s">
        <v>236</v>
      </c>
      <c r="H413" s="122" t="s">
        <v>1</v>
      </c>
      <c r="I413" t="s">
        <v>1212</v>
      </c>
      <c r="J413" s="66">
        <v>47.785800000000002</v>
      </c>
      <c r="K413" s="66">
        <v>-116.9203</v>
      </c>
      <c r="L413">
        <v>293</v>
      </c>
    </row>
    <row r="414" spans="1:12" x14ac:dyDescent="0.3">
      <c r="A414" s="122" t="s">
        <v>969</v>
      </c>
      <c r="B414" s="123">
        <v>910524</v>
      </c>
      <c r="C414" s="123"/>
      <c r="D414" s="122"/>
      <c r="E414" s="122">
        <v>62936</v>
      </c>
      <c r="F414" s="122"/>
      <c r="G414" s="122" t="s">
        <v>258</v>
      </c>
      <c r="H414" s="122" t="s">
        <v>234</v>
      </c>
      <c r="I414" t="s">
        <v>970</v>
      </c>
      <c r="J414" s="66">
        <v>46.941015</v>
      </c>
      <c r="K414" s="66">
        <v>-118.567136</v>
      </c>
      <c r="L414">
        <v>160</v>
      </c>
    </row>
    <row r="415" spans="1:12" x14ac:dyDescent="0.3">
      <c r="A415" s="122" t="s">
        <v>971</v>
      </c>
      <c r="B415" s="123">
        <v>910500</v>
      </c>
      <c r="C415" s="123"/>
      <c r="D415" s="122"/>
      <c r="E415" s="122">
        <v>57795</v>
      </c>
      <c r="F415" s="122"/>
      <c r="G415" s="122" t="s">
        <v>233</v>
      </c>
      <c r="H415" s="122" t="s">
        <v>240</v>
      </c>
      <c r="I415" t="s">
        <v>972</v>
      </c>
      <c r="J415" s="66">
        <v>32.367013</v>
      </c>
      <c r="K415" s="66">
        <v>-112.831401</v>
      </c>
      <c r="L415">
        <v>4.5</v>
      </c>
    </row>
    <row r="416" spans="1:12" x14ac:dyDescent="0.3">
      <c r="A416" s="122" t="s">
        <v>973</v>
      </c>
      <c r="B416" s="123">
        <v>910501</v>
      </c>
      <c r="C416" s="123"/>
      <c r="D416" s="122"/>
      <c r="E416" s="122">
        <v>57790</v>
      </c>
      <c r="F416" s="122"/>
      <c r="G416" s="122" t="s">
        <v>233</v>
      </c>
      <c r="H416" s="122" t="s">
        <v>240</v>
      </c>
      <c r="I416" t="s">
        <v>974</v>
      </c>
      <c r="J416" s="66">
        <v>34.585833000000001</v>
      </c>
      <c r="K416" s="66">
        <v>-113.177222</v>
      </c>
      <c r="L416">
        <v>16.600000000000001</v>
      </c>
    </row>
    <row r="417" spans="1:12" x14ac:dyDescent="0.3">
      <c r="A417" s="122" t="s">
        <v>975</v>
      </c>
      <c r="B417" s="123">
        <v>910502</v>
      </c>
      <c r="C417" s="123"/>
      <c r="D417" s="122"/>
      <c r="E417" s="122">
        <v>58501</v>
      </c>
      <c r="F417" s="122"/>
      <c r="G417" s="122" t="s">
        <v>233</v>
      </c>
      <c r="H417" s="122" t="s">
        <v>240</v>
      </c>
      <c r="I417" t="s">
        <v>976</v>
      </c>
      <c r="J417" s="66">
        <v>33.026389000000002</v>
      </c>
      <c r="K417" s="66">
        <v>-112.66583300000001</v>
      </c>
      <c r="L417">
        <v>15</v>
      </c>
    </row>
    <row r="418" spans="1:12" x14ac:dyDescent="0.3">
      <c r="A418" s="122" t="s">
        <v>977</v>
      </c>
      <c r="B418" s="123">
        <v>910525</v>
      </c>
      <c r="C418" s="123"/>
      <c r="D418" s="122"/>
      <c r="E418" s="122"/>
      <c r="F418" s="122"/>
      <c r="G418" s="122" t="s">
        <v>258</v>
      </c>
      <c r="H418" s="122" t="s">
        <v>237</v>
      </c>
      <c r="I418" t="s">
        <v>978</v>
      </c>
      <c r="J418" s="66">
        <v>34.274062000000001</v>
      </c>
      <c r="K418" s="66">
        <v>-105.42291</v>
      </c>
      <c r="L418">
        <v>350</v>
      </c>
    </row>
    <row r="419" spans="1:12" x14ac:dyDescent="0.3">
      <c r="A419" s="122" t="s">
        <v>979</v>
      </c>
      <c r="B419" s="123">
        <v>900018</v>
      </c>
      <c r="C419" s="123"/>
      <c r="D419" s="122">
        <v>1000822</v>
      </c>
      <c r="E419" s="122">
        <v>55455</v>
      </c>
      <c r="F419" s="122"/>
      <c r="G419" s="122" t="s">
        <v>236</v>
      </c>
      <c r="H419" s="122" t="s">
        <v>240</v>
      </c>
      <c r="I419" t="s">
        <v>980</v>
      </c>
      <c r="J419" s="66">
        <v>33.334561999999998</v>
      </c>
      <c r="K419" s="66">
        <v>-112.84064100000001</v>
      </c>
      <c r="L419">
        <v>1140.3</v>
      </c>
    </row>
    <row r="420" spans="1:12" x14ac:dyDescent="0.3">
      <c r="A420" s="122" t="s">
        <v>981</v>
      </c>
      <c r="B420" s="123">
        <v>800048</v>
      </c>
      <c r="C420" s="123"/>
      <c r="D420" s="122"/>
      <c r="E420" s="122">
        <v>57357</v>
      </c>
      <c r="F420" s="122"/>
      <c r="G420" s="122" t="s">
        <v>258</v>
      </c>
      <c r="H420" s="122" t="s">
        <v>237</v>
      </c>
      <c r="I420" t="s">
        <v>982</v>
      </c>
      <c r="J420" s="66">
        <v>35.268900000000002</v>
      </c>
      <c r="K420" s="66">
        <v>-107.3828</v>
      </c>
      <c r="L420">
        <v>102.4</v>
      </c>
    </row>
    <row r="421" spans="1:12" x14ac:dyDescent="0.3">
      <c r="A421" s="122" t="s">
        <v>983</v>
      </c>
      <c r="B421" s="123">
        <v>910526</v>
      </c>
      <c r="C421" s="123"/>
      <c r="D421" s="122"/>
      <c r="E421" s="122">
        <v>60467</v>
      </c>
      <c r="F421" s="122"/>
      <c r="G421" s="122" t="s">
        <v>233</v>
      </c>
      <c r="H421" s="122" t="s">
        <v>240</v>
      </c>
      <c r="I421" t="s">
        <v>984</v>
      </c>
      <c r="J421" s="66">
        <v>32.551026</v>
      </c>
      <c r="K421" s="66">
        <v>-111.289232</v>
      </c>
      <c r="L421">
        <v>40</v>
      </c>
    </row>
    <row r="422" spans="1:12" x14ac:dyDescent="0.3">
      <c r="A422" s="122" t="s">
        <v>985</v>
      </c>
      <c r="B422" s="123">
        <v>910527</v>
      </c>
      <c r="C422" s="123"/>
      <c r="D422" s="122">
        <v>1000754</v>
      </c>
      <c r="E422" s="122">
        <v>2450</v>
      </c>
      <c r="F422" s="122"/>
      <c r="G422" s="122" t="s">
        <v>236</v>
      </c>
      <c r="H422" s="122" t="s">
        <v>237</v>
      </c>
      <c r="I422" t="s">
        <v>986</v>
      </c>
      <c r="J422" s="66">
        <v>35.170999999999999</v>
      </c>
      <c r="K422" s="66">
        <v>-106.6019</v>
      </c>
      <c r="L422">
        <v>144</v>
      </c>
    </row>
    <row r="423" spans="1:12" x14ac:dyDescent="0.3">
      <c r="A423" s="122" t="s">
        <v>987</v>
      </c>
      <c r="B423" s="123">
        <v>501038</v>
      </c>
      <c r="C423" s="123"/>
      <c r="D423" s="122"/>
      <c r="E423" s="122"/>
      <c r="F423" s="122"/>
      <c r="G423" s="122" t="s">
        <v>230</v>
      </c>
      <c r="H423" s="122" t="s">
        <v>310</v>
      </c>
      <c r="L423">
        <v>2480</v>
      </c>
    </row>
    <row r="424" spans="1:12" x14ac:dyDescent="0.3">
      <c r="A424" s="122" t="s">
        <v>988</v>
      </c>
      <c r="B424" s="123">
        <v>900045</v>
      </c>
      <c r="C424" s="123"/>
      <c r="D424" s="122"/>
      <c r="E424" s="122">
        <v>56321</v>
      </c>
      <c r="F424" s="122"/>
      <c r="G424" s="122" t="s">
        <v>284</v>
      </c>
      <c r="H424" s="122" t="s">
        <v>231</v>
      </c>
      <c r="I424" t="s">
        <v>554</v>
      </c>
      <c r="J424" s="66">
        <v>39.390842999999997</v>
      </c>
      <c r="K424" s="66">
        <v>-119.754593</v>
      </c>
      <c r="L424">
        <v>30</v>
      </c>
    </row>
    <row r="425" spans="1:12" x14ac:dyDescent="0.3">
      <c r="A425" s="122" t="s">
        <v>989</v>
      </c>
      <c r="B425" s="123">
        <v>800055</v>
      </c>
      <c r="C425" s="123"/>
      <c r="D425" s="122"/>
      <c r="E425" s="122">
        <v>57995</v>
      </c>
      <c r="F425" s="122"/>
      <c r="G425" s="122" t="s">
        <v>258</v>
      </c>
      <c r="H425" s="122" t="s">
        <v>289</v>
      </c>
      <c r="I425" t="s">
        <v>990</v>
      </c>
      <c r="J425" s="66">
        <v>48.820278000000002</v>
      </c>
      <c r="K425" s="66">
        <v>-112.10333300000001</v>
      </c>
      <c r="L425">
        <v>189</v>
      </c>
    </row>
    <row r="426" spans="1:12" x14ac:dyDescent="0.3">
      <c r="A426" s="122" t="s">
        <v>991</v>
      </c>
      <c r="B426" s="123">
        <v>910528</v>
      </c>
      <c r="C426" s="123"/>
      <c r="D426" s="122">
        <v>1007161</v>
      </c>
      <c r="E426" s="122">
        <v>55039</v>
      </c>
      <c r="F426" s="122"/>
      <c r="G426" s="122" t="s">
        <v>236</v>
      </c>
      <c r="H426" s="122" t="s">
        <v>237</v>
      </c>
      <c r="I426" t="s">
        <v>992</v>
      </c>
      <c r="J426" s="66">
        <v>35.026000000000003</v>
      </c>
      <c r="K426" s="66">
        <v>-106.64400000000001</v>
      </c>
      <c r="L426">
        <v>149</v>
      </c>
    </row>
    <row r="427" spans="1:12" x14ac:dyDescent="0.3">
      <c r="A427" s="122" t="s">
        <v>993</v>
      </c>
      <c r="B427" s="123">
        <v>900360</v>
      </c>
      <c r="C427" s="123"/>
      <c r="D427" s="122">
        <v>1001133</v>
      </c>
      <c r="E427" s="122">
        <v>7605</v>
      </c>
      <c r="F427" s="122"/>
      <c r="G427" s="122" t="s">
        <v>236</v>
      </c>
      <c r="H427" s="122" t="s">
        <v>234</v>
      </c>
      <c r="I427" t="s">
        <v>994</v>
      </c>
      <c r="J427" s="66">
        <v>45.649700000000003</v>
      </c>
      <c r="K427" s="66">
        <v>-122.7256</v>
      </c>
      <c r="L427">
        <v>248</v>
      </c>
    </row>
    <row r="428" spans="1:12" x14ac:dyDescent="0.3">
      <c r="A428" s="122" t="s">
        <v>995</v>
      </c>
      <c r="B428" s="123">
        <v>910503</v>
      </c>
      <c r="C428" s="123"/>
      <c r="D428" s="122"/>
      <c r="E428" s="122">
        <v>58142</v>
      </c>
      <c r="F428" s="122"/>
      <c r="G428" s="122" t="s">
        <v>686</v>
      </c>
      <c r="H428" s="122" t="s">
        <v>1</v>
      </c>
      <c r="I428" t="s">
        <v>996</v>
      </c>
      <c r="J428" s="66">
        <v>42.500278000000002</v>
      </c>
      <c r="K428" s="66">
        <v>-114.61499999999999</v>
      </c>
      <c r="L428">
        <v>3.2</v>
      </c>
    </row>
    <row r="429" spans="1:12" x14ac:dyDescent="0.3">
      <c r="A429" s="122" t="s">
        <v>997</v>
      </c>
      <c r="B429" s="123">
        <v>18949700</v>
      </c>
      <c r="C429" s="123"/>
      <c r="D429" s="122"/>
      <c r="E429" s="122">
        <v>57766</v>
      </c>
      <c r="F429" s="122"/>
      <c r="G429" s="122" t="s">
        <v>258</v>
      </c>
      <c r="H429" s="122" t="s">
        <v>1</v>
      </c>
    </row>
    <row r="430" spans="1:12" x14ac:dyDescent="0.3">
      <c r="A430" s="122" t="s">
        <v>998</v>
      </c>
      <c r="B430" s="123">
        <v>900388</v>
      </c>
      <c r="C430" s="123"/>
      <c r="D430" s="122"/>
      <c r="E430" s="122"/>
      <c r="F430" s="122"/>
      <c r="G430" s="122" t="s">
        <v>230</v>
      </c>
      <c r="H430" s="122" t="s">
        <v>234</v>
      </c>
      <c r="I430" t="s">
        <v>999</v>
      </c>
      <c r="J430" s="66">
        <v>47.719700000000003</v>
      </c>
      <c r="K430" s="66">
        <v>-122.9431</v>
      </c>
      <c r="L430">
        <v>1.6</v>
      </c>
    </row>
    <row r="431" spans="1:12" x14ac:dyDescent="0.3">
      <c r="A431" s="122" t="s">
        <v>1000</v>
      </c>
      <c r="B431" s="123">
        <v>800038</v>
      </c>
      <c r="C431" s="123"/>
      <c r="D431" s="122"/>
      <c r="E431" s="122">
        <v>56842</v>
      </c>
      <c r="F431" s="122"/>
      <c r="G431" s="122" t="s">
        <v>258</v>
      </c>
      <c r="H431" s="122" t="s">
        <v>353</v>
      </c>
      <c r="I431" t="s">
        <v>570</v>
      </c>
      <c r="J431" s="66">
        <v>43.057200000000002</v>
      </c>
      <c r="K431" s="66">
        <v>-105.85429999999999</v>
      </c>
      <c r="L431">
        <v>103.3</v>
      </c>
    </row>
    <row r="432" spans="1:12" x14ac:dyDescent="0.3">
      <c r="A432" s="122" t="s">
        <v>1001</v>
      </c>
      <c r="B432" s="123">
        <v>910504</v>
      </c>
      <c r="C432" s="123"/>
      <c r="D432" s="122"/>
      <c r="E432" s="122">
        <v>149</v>
      </c>
      <c r="F432" s="122"/>
      <c r="G432" s="122" t="s">
        <v>230</v>
      </c>
      <c r="H432" s="122" t="s">
        <v>240</v>
      </c>
      <c r="I432" t="s">
        <v>1002</v>
      </c>
      <c r="J432" s="66">
        <v>33.671104</v>
      </c>
      <c r="K432" s="66">
        <v>-111.16178600000001</v>
      </c>
      <c r="L432">
        <v>36</v>
      </c>
    </row>
    <row r="433" spans="1:12" x14ac:dyDescent="0.3">
      <c r="A433" s="122" t="s">
        <v>1003</v>
      </c>
      <c r="B433" s="123">
        <v>500037</v>
      </c>
      <c r="C433" s="123"/>
      <c r="D433" s="122"/>
      <c r="E433" s="122">
        <v>6202</v>
      </c>
      <c r="F433" s="122"/>
      <c r="G433" s="122" t="s">
        <v>230</v>
      </c>
      <c r="H433" s="122" t="s">
        <v>234</v>
      </c>
      <c r="I433" t="s">
        <v>473</v>
      </c>
      <c r="J433" s="66">
        <v>48.732576999999999</v>
      </c>
      <c r="K433" s="66">
        <v>-121.06788</v>
      </c>
      <c r="L433">
        <v>450</v>
      </c>
    </row>
    <row r="434" spans="1:12" x14ac:dyDescent="0.3">
      <c r="A434" s="122" t="s">
        <v>1004</v>
      </c>
      <c r="B434" s="123">
        <v>500326</v>
      </c>
      <c r="C434" s="123"/>
      <c r="D434" s="122"/>
      <c r="E434" s="122">
        <v>6407</v>
      </c>
      <c r="F434" s="122"/>
      <c r="G434" s="122" t="s">
        <v>230</v>
      </c>
      <c r="H434" s="122" t="s">
        <v>234</v>
      </c>
      <c r="I434" t="s">
        <v>1005</v>
      </c>
      <c r="J434" s="66">
        <v>46.618412999999997</v>
      </c>
      <c r="K434" s="66">
        <v>-120.47775900000001</v>
      </c>
      <c r="L434">
        <v>12.9</v>
      </c>
    </row>
    <row r="435" spans="1:12" x14ac:dyDescent="0.3">
      <c r="A435" s="122" t="s">
        <v>1006</v>
      </c>
      <c r="B435" s="123">
        <v>22056200</v>
      </c>
      <c r="C435" s="123"/>
      <c r="D435" s="122"/>
      <c r="E435" s="122">
        <v>56694</v>
      </c>
      <c r="F435" s="122"/>
      <c r="G435" s="122" t="s">
        <v>230</v>
      </c>
      <c r="H435" s="122" t="s">
        <v>234</v>
      </c>
    </row>
    <row r="436" spans="1:12" x14ac:dyDescent="0.3">
      <c r="A436" s="122" t="s">
        <v>1007</v>
      </c>
      <c r="B436" s="123">
        <v>72566800</v>
      </c>
      <c r="C436" s="123"/>
      <c r="D436" s="122"/>
      <c r="E436" s="122">
        <v>57427</v>
      </c>
      <c r="F436" s="122"/>
      <c r="G436" s="122" t="s">
        <v>258</v>
      </c>
      <c r="H436" s="122" t="s">
        <v>1</v>
      </c>
    </row>
    <row r="437" spans="1:12" x14ac:dyDescent="0.3">
      <c r="A437" s="122" t="s">
        <v>1008</v>
      </c>
      <c r="B437" s="123">
        <v>910505</v>
      </c>
      <c r="C437" s="123"/>
      <c r="D437" s="122"/>
      <c r="E437" s="122">
        <v>58213</v>
      </c>
      <c r="F437" s="122"/>
      <c r="G437" s="122" t="s">
        <v>233</v>
      </c>
      <c r="H437" s="122" t="s">
        <v>240</v>
      </c>
      <c r="I437" t="s">
        <v>1009</v>
      </c>
      <c r="J437" s="66">
        <v>33.378332999999998</v>
      </c>
      <c r="K437" s="66">
        <v>-113.18083300000001</v>
      </c>
      <c r="L437">
        <v>15</v>
      </c>
    </row>
    <row r="438" spans="1:12" x14ac:dyDescent="0.3">
      <c r="A438" s="122" t="s">
        <v>1010</v>
      </c>
      <c r="B438" s="123">
        <v>910119</v>
      </c>
      <c r="C438" s="123"/>
      <c r="D438" s="122">
        <v>1001423</v>
      </c>
      <c r="E438" s="122">
        <v>118</v>
      </c>
      <c r="F438" s="122"/>
      <c r="G438" s="122" t="s">
        <v>236</v>
      </c>
      <c r="H438" s="122" t="s">
        <v>240</v>
      </c>
      <c r="I438" t="s">
        <v>1011</v>
      </c>
      <c r="J438" s="66">
        <v>32.551699999999997</v>
      </c>
      <c r="K438" s="66">
        <v>-111.3</v>
      </c>
      <c r="L438">
        <v>184.5</v>
      </c>
    </row>
    <row r="439" spans="1:12" x14ac:dyDescent="0.3">
      <c r="A439" s="122" t="s">
        <v>1012</v>
      </c>
      <c r="B439" s="123">
        <v>900352</v>
      </c>
      <c r="C439" s="123"/>
      <c r="D439" s="122">
        <v>1006727</v>
      </c>
      <c r="E439" s="122">
        <v>2451</v>
      </c>
      <c r="F439" s="122"/>
      <c r="G439" s="122" t="s">
        <v>373</v>
      </c>
      <c r="H439" s="122" t="s">
        <v>237</v>
      </c>
      <c r="I439" t="s">
        <v>1013</v>
      </c>
      <c r="J439" s="66">
        <v>36.800600000000003</v>
      </c>
      <c r="K439" s="66">
        <v>-108.43859999999999</v>
      </c>
      <c r="L439">
        <v>1848</v>
      </c>
    </row>
    <row r="440" spans="1:12" x14ac:dyDescent="0.3">
      <c r="A440" s="122" t="s">
        <v>1014</v>
      </c>
      <c r="B440" s="123">
        <v>35765100</v>
      </c>
      <c r="C440" s="123"/>
      <c r="D440" s="122"/>
      <c r="E440" s="122">
        <v>3636</v>
      </c>
      <c r="F440" s="122"/>
      <c r="G440" s="122" t="s">
        <v>230</v>
      </c>
      <c r="H440" s="122" t="s">
        <v>316</v>
      </c>
    </row>
    <row r="441" spans="1:12" x14ac:dyDescent="0.3">
      <c r="A441" s="122" t="s">
        <v>1015</v>
      </c>
      <c r="B441" s="123">
        <v>910130</v>
      </c>
      <c r="C441" s="123"/>
      <c r="D441" s="122">
        <v>1000250</v>
      </c>
      <c r="E441" s="122">
        <v>8068</v>
      </c>
      <c r="F441" s="122"/>
      <c r="G441" s="122" t="s">
        <v>236</v>
      </c>
      <c r="H441" s="122" t="s">
        <v>240</v>
      </c>
      <c r="I441" t="s">
        <v>1016</v>
      </c>
      <c r="J441" s="66">
        <v>33.332500000000003</v>
      </c>
      <c r="K441" s="66">
        <v>-111.7503</v>
      </c>
      <c r="L441">
        <v>1326</v>
      </c>
    </row>
    <row r="442" spans="1:12" x14ac:dyDescent="0.3">
      <c r="A442" s="122" t="s">
        <v>1017</v>
      </c>
      <c r="B442" s="123">
        <v>900023</v>
      </c>
      <c r="C442" s="123"/>
      <c r="D442" s="122"/>
      <c r="E442" s="122">
        <v>57457</v>
      </c>
      <c r="F442" s="122"/>
      <c r="G442" s="122" t="s">
        <v>296</v>
      </c>
      <c r="H442" s="122" t="s">
        <v>265</v>
      </c>
      <c r="I442" t="s">
        <v>1018</v>
      </c>
      <c r="J442" s="66">
        <v>44.116306000000002</v>
      </c>
      <c r="K442" s="66">
        <v>-123.179007</v>
      </c>
      <c r="L442">
        <v>19.8</v>
      </c>
    </row>
    <row r="443" spans="1:12" x14ac:dyDescent="0.3">
      <c r="A443" s="122" t="s">
        <v>1019</v>
      </c>
      <c r="B443" s="123">
        <v>800039</v>
      </c>
      <c r="C443" s="123"/>
      <c r="D443" s="122"/>
      <c r="E443" s="122">
        <v>56843</v>
      </c>
      <c r="F443" s="122"/>
      <c r="G443" s="122" t="s">
        <v>258</v>
      </c>
      <c r="H443" s="122" t="s">
        <v>353</v>
      </c>
      <c r="I443" t="s">
        <v>1020</v>
      </c>
      <c r="J443" s="66">
        <v>41.920299999999997</v>
      </c>
      <c r="K443" s="66">
        <v>-106.3758</v>
      </c>
      <c r="L443">
        <v>103.3</v>
      </c>
    </row>
    <row r="444" spans="1:12" x14ac:dyDescent="0.3">
      <c r="A444" s="122" t="s">
        <v>1021</v>
      </c>
      <c r="B444" s="123">
        <v>800161</v>
      </c>
      <c r="C444" s="123"/>
      <c r="D444" s="122"/>
      <c r="E444" s="122">
        <v>56843</v>
      </c>
      <c r="F444" s="122"/>
      <c r="G444" s="122" t="s">
        <v>258</v>
      </c>
      <c r="H444" s="122" t="s">
        <v>353</v>
      </c>
      <c r="I444" t="s">
        <v>1020</v>
      </c>
      <c r="J444" s="66">
        <v>41.920299999999997</v>
      </c>
      <c r="K444" s="66">
        <v>-106.3758</v>
      </c>
      <c r="L444">
        <v>20.3</v>
      </c>
    </row>
    <row r="445" spans="1:12" x14ac:dyDescent="0.3">
      <c r="A445" s="122" t="s">
        <v>1022</v>
      </c>
      <c r="B445" s="123">
        <v>501041</v>
      </c>
      <c r="C445" s="123"/>
      <c r="D445" s="122"/>
      <c r="E445" s="122"/>
      <c r="F445" s="122"/>
      <c r="G445" s="122" t="s">
        <v>230</v>
      </c>
      <c r="H445" s="122" t="s">
        <v>310</v>
      </c>
      <c r="L445">
        <v>805</v>
      </c>
    </row>
    <row r="446" spans="1:12" x14ac:dyDescent="0.3">
      <c r="A446" s="122" t="s">
        <v>1023</v>
      </c>
      <c r="B446" s="123">
        <v>99183100</v>
      </c>
      <c r="C446" s="123"/>
      <c r="D446" s="122"/>
      <c r="E446" s="122">
        <v>50091</v>
      </c>
      <c r="F446" s="122"/>
      <c r="G446" s="122" t="s">
        <v>230</v>
      </c>
      <c r="H446" s="122" t="s">
        <v>234</v>
      </c>
    </row>
    <row r="447" spans="1:12" x14ac:dyDescent="0.3">
      <c r="A447" s="122" t="s">
        <v>1024</v>
      </c>
      <c r="B447" s="123">
        <v>15090600</v>
      </c>
      <c r="C447" s="123"/>
      <c r="D447" s="122"/>
      <c r="E447" s="122">
        <v>61830</v>
      </c>
      <c r="F447" s="122"/>
      <c r="G447" s="122" t="s">
        <v>233</v>
      </c>
      <c r="H447" s="122" t="s">
        <v>265</v>
      </c>
    </row>
    <row r="448" spans="1:12" x14ac:dyDescent="0.3">
      <c r="A448" s="122" t="s">
        <v>1025</v>
      </c>
      <c r="B448" s="123">
        <v>810106</v>
      </c>
      <c r="C448" s="123"/>
      <c r="D448" s="122"/>
      <c r="E448" s="122"/>
      <c r="F448" s="122"/>
      <c r="G448" s="122" t="s">
        <v>258</v>
      </c>
      <c r="H448" s="122" t="s">
        <v>310</v>
      </c>
      <c r="L448">
        <v>15</v>
      </c>
    </row>
    <row r="449" spans="1:12" x14ac:dyDescent="0.3">
      <c r="A449" s="122" t="s">
        <v>1026</v>
      </c>
      <c r="B449" s="123">
        <v>79031700</v>
      </c>
      <c r="C449" s="123"/>
      <c r="D449" s="122"/>
      <c r="E449" s="122">
        <v>55882</v>
      </c>
      <c r="F449" s="122"/>
      <c r="G449" s="122" t="s">
        <v>296</v>
      </c>
      <c r="H449" s="122" t="s">
        <v>234</v>
      </c>
    </row>
    <row r="450" spans="1:12" x14ac:dyDescent="0.3">
      <c r="A450" t="s">
        <v>1027</v>
      </c>
      <c r="B450" s="123">
        <v>910539</v>
      </c>
      <c r="C450" s="123"/>
      <c r="D450" s="122"/>
      <c r="E450" s="122">
        <v>62666</v>
      </c>
      <c r="F450" s="122"/>
      <c r="G450" s="122" t="s">
        <v>233</v>
      </c>
      <c r="H450" s="122" t="s">
        <v>316</v>
      </c>
      <c r="I450" t="s">
        <v>1028</v>
      </c>
      <c r="J450" s="66">
        <v>38.850543999999999</v>
      </c>
      <c r="K450" s="66">
        <v>-112.005212</v>
      </c>
      <c r="L450">
        <v>80</v>
      </c>
    </row>
    <row r="451" spans="1:12" x14ac:dyDescent="0.3">
      <c r="A451" s="122" t="s">
        <v>1029</v>
      </c>
      <c r="B451" s="123">
        <v>910506</v>
      </c>
      <c r="C451" s="123"/>
      <c r="D451" s="122"/>
      <c r="E451" s="122">
        <v>58644</v>
      </c>
      <c r="F451" s="122"/>
      <c r="G451" s="122" t="s">
        <v>233</v>
      </c>
      <c r="H451" s="122" t="s">
        <v>231</v>
      </c>
      <c r="I451" t="s">
        <v>1030</v>
      </c>
      <c r="J451" s="66">
        <v>35.630000000000003</v>
      </c>
      <c r="K451" s="66">
        <v>-115.32</v>
      </c>
      <c r="L451">
        <v>250</v>
      </c>
    </row>
    <row r="452" spans="1:12" x14ac:dyDescent="0.3">
      <c r="A452" s="122" t="s">
        <v>1031</v>
      </c>
      <c r="B452" s="123">
        <v>900066</v>
      </c>
      <c r="C452" s="123"/>
      <c r="D452" s="122">
        <v>1000404</v>
      </c>
      <c r="E452" s="122">
        <v>55841</v>
      </c>
      <c r="F452" s="122"/>
      <c r="G452" s="122" t="s">
        <v>236</v>
      </c>
      <c r="H452" s="122" t="s">
        <v>231</v>
      </c>
      <c r="I452" t="s">
        <v>1032</v>
      </c>
      <c r="J452" s="66">
        <v>36.407800000000002</v>
      </c>
      <c r="K452" s="66">
        <v>-114.9606</v>
      </c>
      <c r="L452">
        <v>664.7</v>
      </c>
    </row>
    <row r="453" spans="1:12" x14ac:dyDescent="0.3">
      <c r="A453" s="122" t="s">
        <v>1033</v>
      </c>
      <c r="B453" s="123">
        <v>89237100</v>
      </c>
      <c r="C453" s="123"/>
      <c r="D453" s="122"/>
      <c r="E453" s="122">
        <v>61829</v>
      </c>
      <c r="F453" s="122"/>
      <c r="G453" s="122" t="s">
        <v>233</v>
      </c>
      <c r="H453" s="122" t="s">
        <v>265</v>
      </c>
    </row>
    <row r="454" spans="1:12" x14ac:dyDescent="0.3">
      <c r="A454" s="122" t="s">
        <v>1034</v>
      </c>
      <c r="B454" s="123">
        <v>710136</v>
      </c>
      <c r="C454" s="123"/>
      <c r="D454" s="122"/>
      <c r="E454" s="122">
        <v>60748</v>
      </c>
      <c r="F454" s="122"/>
      <c r="G454" s="122" t="s">
        <v>233</v>
      </c>
      <c r="H454" s="122" t="s">
        <v>1</v>
      </c>
      <c r="I454" t="s">
        <v>1035</v>
      </c>
      <c r="J454" s="66">
        <v>43.288438999999997</v>
      </c>
      <c r="K454" s="66">
        <v>-115.955371</v>
      </c>
      <c r="L454">
        <v>20</v>
      </c>
    </row>
    <row r="455" spans="1:12" x14ac:dyDescent="0.3">
      <c r="A455" t="s">
        <v>1036</v>
      </c>
      <c r="B455" s="123">
        <v>11770600</v>
      </c>
      <c r="C455" s="123"/>
      <c r="D455" s="122"/>
      <c r="E455" s="122">
        <v>7259</v>
      </c>
      <c r="F455" s="122"/>
      <c r="G455" s="122" t="s">
        <v>230</v>
      </c>
      <c r="H455" s="122" t="s">
        <v>234</v>
      </c>
    </row>
    <row r="456" spans="1:12" x14ac:dyDescent="0.3">
      <c r="A456" s="122" t="s">
        <v>1037</v>
      </c>
      <c r="B456" s="123">
        <v>910507</v>
      </c>
      <c r="C456" s="123"/>
      <c r="D456" s="122"/>
      <c r="E456" s="122">
        <v>63205</v>
      </c>
      <c r="F456" s="122"/>
      <c r="G456" s="122" t="s">
        <v>258</v>
      </c>
      <c r="H456" s="122" t="s">
        <v>234</v>
      </c>
      <c r="I456" t="s">
        <v>1038</v>
      </c>
      <c r="J456" s="66">
        <v>46.850740000000002</v>
      </c>
      <c r="K456" s="66">
        <v>-122.664447</v>
      </c>
      <c r="L456">
        <v>136.80000000000001</v>
      </c>
    </row>
    <row r="457" spans="1:12" x14ac:dyDescent="0.3">
      <c r="A457" s="122" t="s">
        <v>1039</v>
      </c>
      <c r="B457" s="123">
        <v>500174</v>
      </c>
      <c r="C457" s="123"/>
      <c r="D457" s="122"/>
      <c r="E457" s="122">
        <v>3036</v>
      </c>
      <c r="F457" s="122"/>
      <c r="G457" s="122" t="s">
        <v>230</v>
      </c>
      <c r="H457" s="122" t="s">
        <v>265</v>
      </c>
      <c r="I457" t="s">
        <v>1040</v>
      </c>
      <c r="J457" s="66">
        <v>43.293900000000001</v>
      </c>
      <c r="K457" s="66">
        <v>-122.47280000000001</v>
      </c>
      <c r="L457">
        <v>18</v>
      </c>
    </row>
    <row r="458" spans="1:12" x14ac:dyDescent="0.3">
      <c r="A458" s="122" t="s">
        <v>1041</v>
      </c>
      <c r="B458" s="123">
        <v>910327</v>
      </c>
      <c r="C458" s="123"/>
      <c r="D458" s="122"/>
      <c r="E458" s="122">
        <v>54249</v>
      </c>
      <c r="F458" s="122"/>
      <c r="G458" s="122" t="s">
        <v>230</v>
      </c>
      <c r="H458" s="122" t="s">
        <v>1</v>
      </c>
      <c r="I458" t="s">
        <v>1042</v>
      </c>
      <c r="J458" s="66">
        <v>48.959547000000001</v>
      </c>
      <c r="K458" s="66">
        <v>-116.55737499999999</v>
      </c>
      <c r="L458">
        <v>42.15</v>
      </c>
    </row>
    <row r="459" spans="1:12" x14ac:dyDescent="0.3">
      <c r="A459" s="122" t="s">
        <v>1043</v>
      </c>
      <c r="B459" s="123">
        <v>510107</v>
      </c>
      <c r="C459" s="123"/>
      <c r="D459" s="122"/>
      <c r="E459" s="122">
        <v>3860</v>
      </c>
      <c r="F459" s="122"/>
      <c r="G459" s="122" t="s">
        <v>230</v>
      </c>
      <c r="H459" s="122" t="s">
        <v>234</v>
      </c>
      <c r="I459" t="s">
        <v>1044</v>
      </c>
      <c r="J459" s="66">
        <v>47.540109999999999</v>
      </c>
      <c r="K459" s="66">
        <v>-121.83702</v>
      </c>
      <c r="L459">
        <v>6.8</v>
      </c>
    </row>
    <row r="460" spans="1:12" x14ac:dyDescent="0.3">
      <c r="A460" s="122" t="s">
        <v>1045</v>
      </c>
      <c r="B460" s="123">
        <v>41194000</v>
      </c>
      <c r="C460" s="123"/>
      <c r="D460" s="122"/>
      <c r="E460" s="122">
        <v>7867</v>
      </c>
      <c r="F460" s="122"/>
      <c r="G460" s="122" t="s">
        <v>230</v>
      </c>
      <c r="H460" s="122" t="s">
        <v>234</v>
      </c>
    </row>
    <row r="461" spans="1:12" x14ac:dyDescent="0.3">
      <c r="A461" t="s">
        <v>1046</v>
      </c>
      <c r="B461">
        <v>500157</v>
      </c>
      <c r="E461">
        <v>831</v>
      </c>
      <c r="G461" t="s">
        <v>230</v>
      </c>
      <c r="H461" t="s">
        <v>1</v>
      </c>
      <c r="I461" t="s">
        <v>1047</v>
      </c>
      <c r="J461">
        <v>42.644550000000002</v>
      </c>
      <c r="K461">
        <v>-111.69668900000001</v>
      </c>
      <c r="L461">
        <v>14</v>
      </c>
    </row>
    <row r="462" spans="1:12" x14ac:dyDescent="0.3">
      <c r="A462" s="122" t="s">
        <v>1048</v>
      </c>
      <c r="B462" s="123">
        <v>500169</v>
      </c>
      <c r="C462" s="123"/>
      <c r="D462" s="122"/>
      <c r="E462" s="122">
        <v>3037</v>
      </c>
      <c r="F462" s="122"/>
      <c r="G462" s="122" t="s">
        <v>230</v>
      </c>
      <c r="H462" s="122" t="s">
        <v>265</v>
      </c>
      <c r="I462" t="s">
        <v>1049</v>
      </c>
      <c r="J462" s="66">
        <v>43.306100000000001</v>
      </c>
      <c r="K462" s="66">
        <v>-122.5014</v>
      </c>
      <c r="L462">
        <v>11</v>
      </c>
    </row>
    <row r="463" spans="1:12" x14ac:dyDescent="0.3">
      <c r="A463" s="122" t="s">
        <v>1050</v>
      </c>
      <c r="B463" s="123">
        <v>910508</v>
      </c>
      <c r="C463" s="123"/>
      <c r="D463" s="122"/>
      <c r="E463" s="122">
        <v>56812</v>
      </c>
      <c r="F463" s="122"/>
      <c r="G463" s="122" t="s">
        <v>233</v>
      </c>
      <c r="H463" s="122" t="s">
        <v>240</v>
      </c>
      <c r="I463" t="s">
        <v>1051</v>
      </c>
      <c r="J463" s="66">
        <v>32.922294000000001</v>
      </c>
      <c r="K463" s="66">
        <v>-112.95594</v>
      </c>
      <c r="L463">
        <v>280</v>
      </c>
    </row>
    <row r="464" spans="1:12" x14ac:dyDescent="0.3">
      <c r="A464" s="122" t="s">
        <v>1052</v>
      </c>
      <c r="B464" s="123">
        <v>80108000</v>
      </c>
      <c r="C464" s="123"/>
      <c r="D464" s="122"/>
      <c r="E464" s="122">
        <v>622</v>
      </c>
      <c r="F464" s="122"/>
      <c r="G464" s="122" t="s">
        <v>230</v>
      </c>
      <c r="H464" s="122" t="s">
        <v>234</v>
      </c>
    </row>
    <row r="465" spans="1:12" x14ac:dyDescent="0.3">
      <c r="A465" s="122" t="s">
        <v>1053</v>
      </c>
      <c r="B465" s="123">
        <v>61156800</v>
      </c>
      <c r="C465" s="123"/>
      <c r="D465" s="122"/>
      <c r="E465" s="122">
        <v>62939</v>
      </c>
      <c r="F465" s="122"/>
      <c r="G465" s="122" t="s">
        <v>258</v>
      </c>
      <c r="H465" s="122" t="s">
        <v>289</v>
      </c>
    </row>
    <row r="466" spans="1:12" x14ac:dyDescent="0.3">
      <c r="A466" s="122" t="s">
        <v>1054</v>
      </c>
      <c r="B466" s="123">
        <v>900061</v>
      </c>
      <c r="C466" s="123"/>
      <c r="D466" s="122">
        <v>1001350</v>
      </c>
      <c r="E466" s="122">
        <v>55177</v>
      </c>
      <c r="F466" s="122"/>
      <c r="G466" s="122" t="s">
        <v>236</v>
      </c>
      <c r="H466" s="122" t="s">
        <v>240</v>
      </c>
      <c r="I466" t="s">
        <v>1055</v>
      </c>
      <c r="J466" s="66">
        <v>34.867800000000003</v>
      </c>
      <c r="K466" s="66">
        <v>-114.5317</v>
      </c>
      <c r="L466">
        <v>708</v>
      </c>
    </row>
    <row r="467" spans="1:12" x14ac:dyDescent="0.3">
      <c r="A467" s="122" t="s">
        <v>1056</v>
      </c>
      <c r="B467" s="123">
        <v>800020</v>
      </c>
      <c r="C467" s="123"/>
      <c r="D467" s="122"/>
      <c r="E467" s="122">
        <v>56751</v>
      </c>
      <c r="F467" s="122"/>
      <c r="G467" s="122" t="s">
        <v>258</v>
      </c>
      <c r="H467" s="122" t="s">
        <v>316</v>
      </c>
      <c r="I467" t="s">
        <v>1057</v>
      </c>
      <c r="J467" s="66">
        <v>40.071389000000003</v>
      </c>
      <c r="K467" s="66">
        <v>-111.582222</v>
      </c>
      <c r="L467">
        <v>18.899999999999999</v>
      </c>
    </row>
    <row r="468" spans="1:12" x14ac:dyDescent="0.3">
      <c r="A468" s="122" t="s">
        <v>1058</v>
      </c>
      <c r="B468" s="123">
        <v>86816821</v>
      </c>
      <c r="C468" s="123"/>
      <c r="D468" s="122"/>
      <c r="E468" s="122"/>
      <c r="F468" s="122"/>
      <c r="G468" s="122" t="s">
        <v>686</v>
      </c>
      <c r="H468" s="122" t="s">
        <v>234</v>
      </c>
    </row>
    <row r="469" spans="1:12" x14ac:dyDescent="0.3">
      <c r="A469" s="122" t="s">
        <v>1059</v>
      </c>
      <c r="B469" s="123">
        <v>18115600</v>
      </c>
      <c r="C469" s="123"/>
      <c r="D469" s="122">
        <v>1004053</v>
      </c>
      <c r="E469" s="122">
        <v>50886</v>
      </c>
      <c r="F469" s="122"/>
      <c r="G469" s="122" t="s">
        <v>1060</v>
      </c>
      <c r="H469" s="122" t="s">
        <v>234</v>
      </c>
    </row>
    <row r="470" spans="1:12" x14ac:dyDescent="0.3">
      <c r="A470" s="122" t="s">
        <v>1061</v>
      </c>
      <c r="B470" s="123">
        <v>800005</v>
      </c>
      <c r="C470" s="123"/>
      <c r="D470" s="122"/>
      <c r="E470" s="122">
        <v>56320</v>
      </c>
      <c r="F470" s="122"/>
      <c r="G470" s="122" t="s">
        <v>258</v>
      </c>
      <c r="H470" s="122" t="s">
        <v>361</v>
      </c>
      <c r="I470" t="s">
        <v>1062</v>
      </c>
      <c r="J470" s="66">
        <v>40.982999999999997</v>
      </c>
      <c r="K470" s="66">
        <v>-102.96469999999999</v>
      </c>
      <c r="L470">
        <v>60</v>
      </c>
    </row>
    <row r="471" spans="1:12" x14ac:dyDescent="0.3">
      <c r="A471" s="122" t="s">
        <v>1063</v>
      </c>
      <c r="B471" s="123">
        <v>800054</v>
      </c>
      <c r="C471" s="123"/>
      <c r="D471" s="122"/>
      <c r="E471" s="122">
        <v>57192</v>
      </c>
      <c r="F471" s="122"/>
      <c r="G471" s="122" t="s">
        <v>258</v>
      </c>
      <c r="H471" s="122" t="s">
        <v>231</v>
      </c>
      <c r="I471" t="s">
        <v>1064</v>
      </c>
      <c r="J471" s="66">
        <v>39.104166999999997</v>
      </c>
      <c r="K471" s="66">
        <v>-114.492222</v>
      </c>
      <c r="L471">
        <v>150</v>
      </c>
    </row>
    <row r="472" spans="1:12" x14ac:dyDescent="0.3">
      <c r="A472" s="122" t="s">
        <v>1065</v>
      </c>
      <c r="B472" s="123">
        <v>900073</v>
      </c>
      <c r="C472" s="123"/>
      <c r="D472" s="122">
        <v>1001196</v>
      </c>
      <c r="E472" s="122">
        <v>8223</v>
      </c>
      <c r="F472" s="122"/>
      <c r="G472" s="122" t="s">
        <v>373</v>
      </c>
      <c r="H472" s="122" t="s">
        <v>240</v>
      </c>
      <c r="I472" t="s">
        <v>1066</v>
      </c>
      <c r="J472" s="66">
        <v>34.318600000000004</v>
      </c>
      <c r="K472" s="66">
        <v>-109.1639</v>
      </c>
      <c r="L472">
        <v>1758.9</v>
      </c>
    </row>
    <row r="473" spans="1:12" x14ac:dyDescent="0.3">
      <c r="A473" s="122" t="s">
        <v>1067</v>
      </c>
      <c r="B473" s="123">
        <v>500184</v>
      </c>
      <c r="C473" s="123"/>
      <c r="D473" s="122"/>
      <c r="E473" s="122">
        <v>3659</v>
      </c>
      <c r="F473" s="122"/>
      <c r="G473" s="122" t="s">
        <v>230</v>
      </c>
      <c r="H473" s="122" t="s">
        <v>316</v>
      </c>
      <c r="I473" t="s">
        <v>1068</v>
      </c>
      <c r="J473" s="66">
        <v>40.623600000000003</v>
      </c>
      <c r="K473" s="66">
        <v>-111.7533</v>
      </c>
      <c r="L473">
        <v>1</v>
      </c>
    </row>
    <row r="474" spans="1:12" x14ac:dyDescent="0.3">
      <c r="A474" s="122" t="s">
        <v>1069</v>
      </c>
      <c r="B474" s="123">
        <v>910509</v>
      </c>
      <c r="C474" s="123"/>
      <c r="D474" s="122"/>
      <c r="E474" s="122">
        <v>7066</v>
      </c>
      <c r="F474" s="122"/>
      <c r="G474" s="122" t="s">
        <v>230</v>
      </c>
      <c r="H474" s="122" t="s">
        <v>418</v>
      </c>
      <c r="I474" t="s">
        <v>1070</v>
      </c>
      <c r="J474" s="66">
        <v>39.470447</v>
      </c>
      <c r="K474" s="66">
        <v>-120.10455</v>
      </c>
      <c r="L474">
        <v>3.6</v>
      </c>
    </row>
    <row r="475" spans="1:12" x14ac:dyDescent="0.3">
      <c r="A475" s="122" t="s">
        <v>1071</v>
      </c>
      <c r="B475" s="123">
        <v>910546</v>
      </c>
      <c r="C475" s="123"/>
      <c r="D475" s="122"/>
      <c r="E475" s="122"/>
      <c r="F475" s="122"/>
      <c r="G475" s="122" t="s">
        <v>284</v>
      </c>
      <c r="H475" s="122" t="s">
        <v>231</v>
      </c>
      <c r="I475" t="s">
        <v>1213</v>
      </c>
      <c r="J475" s="66">
        <v>40.532133000000002</v>
      </c>
      <c r="K475" s="66">
        <v>-118.272015</v>
      </c>
      <c r="L475">
        <v>12.5</v>
      </c>
    </row>
    <row r="476" spans="1:12" x14ac:dyDescent="0.3">
      <c r="A476" s="122" t="s">
        <v>1072</v>
      </c>
      <c r="B476" s="123">
        <v>800179</v>
      </c>
      <c r="C476" s="123"/>
      <c r="D476" s="122"/>
      <c r="E476" s="122">
        <v>57096</v>
      </c>
      <c r="F476" s="122"/>
      <c r="G476" s="122" t="s">
        <v>258</v>
      </c>
      <c r="H476" s="122" t="s">
        <v>265</v>
      </c>
      <c r="I476" t="s">
        <v>613</v>
      </c>
      <c r="J476" s="66">
        <v>45.51</v>
      </c>
      <c r="K476" s="66">
        <v>-120.48</v>
      </c>
      <c r="L476">
        <v>98.7</v>
      </c>
    </row>
    <row r="477" spans="1:12" x14ac:dyDescent="0.3">
      <c r="A477" s="122" t="s">
        <v>1073</v>
      </c>
      <c r="B477" s="123">
        <v>900034</v>
      </c>
      <c r="C477" s="123"/>
      <c r="D477" s="122"/>
      <c r="E477" s="122">
        <v>50654</v>
      </c>
      <c r="F477" s="122"/>
      <c r="G477" s="122" t="s">
        <v>284</v>
      </c>
      <c r="H477" s="122" t="s">
        <v>231</v>
      </c>
      <c r="I477" t="s">
        <v>1074</v>
      </c>
      <c r="J477" s="66">
        <v>39.369999999999997</v>
      </c>
      <c r="K477" s="66">
        <v>-119.766944</v>
      </c>
      <c r="L477">
        <v>20.100000000000001</v>
      </c>
    </row>
    <row r="478" spans="1:12" x14ac:dyDescent="0.3">
      <c r="A478" s="122" t="s">
        <v>1075</v>
      </c>
      <c r="B478" s="123">
        <v>910555</v>
      </c>
      <c r="C478" s="123"/>
      <c r="D478" s="122"/>
      <c r="E478" s="122"/>
      <c r="F478" s="122"/>
      <c r="G478" s="122" t="s">
        <v>284</v>
      </c>
      <c r="H478" s="122" t="s">
        <v>231</v>
      </c>
    </row>
    <row r="479" spans="1:12" x14ac:dyDescent="0.3">
      <c r="A479" s="122" t="s">
        <v>1076</v>
      </c>
      <c r="B479" s="123">
        <v>900040</v>
      </c>
      <c r="C479" s="123"/>
      <c r="D479" s="122"/>
      <c r="E479" s="122">
        <v>54665</v>
      </c>
      <c r="F479" s="122"/>
      <c r="G479" s="122" t="s">
        <v>284</v>
      </c>
      <c r="H479" s="122" t="s">
        <v>231</v>
      </c>
      <c r="I479" t="s">
        <v>1077</v>
      </c>
      <c r="J479" s="66">
        <v>39.395603000000001</v>
      </c>
      <c r="K479" s="66">
        <v>-119.746762</v>
      </c>
      <c r="L479">
        <v>18.2</v>
      </c>
    </row>
    <row r="480" spans="1:12" x14ac:dyDescent="0.3">
      <c r="A480" s="122" t="s">
        <v>1078</v>
      </c>
      <c r="B480" s="123">
        <v>900041</v>
      </c>
      <c r="C480" s="123"/>
      <c r="D480" s="122"/>
      <c r="E480" s="122">
        <v>54666</v>
      </c>
      <c r="F480" s="122"/>
      <c r="G480" s="122" t="s">
        <v>284</v>
      </c>
      <c r="H480" s="122" t="s">
        <v>231</v>
      </c>
      <c r="I480" t="s">
        <v>1077</v>
      </c>
      <c r="J480" s="66">
        <v>39.394444</v>
      </c>
      <c r="K480" s="66">
        <v>-119.7475</v>
      </c>
      <c r="L480">
        <v>18.2</v>
      </c>
    </row>
    <row r="481" spans="1:12" x14ac:dyDescent="0.3">
      <c r="A481" s="122" t="s">
        <v>1079</v>
      </c>
      <c r="B481" s="123">
        <v>910510</v>
      </c>
      <c r="C481" s="123"/>
      <c r="D481" s="122"/>
      <c r="E481" s="122">
        <v>150</v>
      </c>
      <c r="F481" s="122"/>
      <c r="G481" s="122" t="s">
        <v>230</v>
      </c>
      <c r="H481" s="122" t="s">
        <v>240</v>
      </c>
      <c r="I481" t="s">
        <v>1080</v>
      </c>
      <c r="J481" s="66">
        <v>33.566099999999999</v>
      </c>
      <c r="K481" s="66">
        <v>-111.536</v>
      </c>
      <c r="L481">
        <v>13</v>
      </c>
    </row>
    <row r="482" spans="1:12" x14ac:dyDescent="0.3">
      <c r="A482" s="122" t="s">
        <v>1081</v>
      </c>
      <c r="B482" s="123">
        <v>910328</v>
      </c>
      <c r="C482" s="123"/>
      <c r="D482" s="122"/>
      <c r="E482" s="122">
        <v>61858</v>
      </c>
      <c r="F482" s="122"/>
      <c r="G482" s="122" t="s">
        <v>258</v>
      </c>
      <c r="H482" s="122" t="s">
        <v>289</v>
      </c>
      <c r="I482" t="s">
        <v>1082</v>
      </c>
      <c r="J482" s="66">
        <v>45.865839999999999</v>
      </c>
      <c r="K482" s="66">
        <v>-109.476647</v>
      </c>
      <c r="L482">
        <v>79.7</v>
      </c>
    </row>
    <row r="483" spans="1:12" x14ac:dyDescent="0.3">
      <c r="A483" s="122" t="s">
        <v>1083</v>
      </c>
      <c r="B483" s="123">
        <v>910041</v>
      </c>
      <c r="C483" s="123"/>
      <c r="D483" s="122"/>
      <c r="E483" s="122"/>
      <c r="F483" s="122"/>
      <c r="G483" s="122" t="s">
        <v>686</v>
      </c>
      <c r="H483" s="122" t="s">
        <v>240</v>
      </c>
      <c r="L483">
        <v>0.6</v>
      </c>
    </row>
    <row r="484" spans="1:12" x14ac:dyDescent="0.3">
      <c r="A484" s="122" t="s">
        <v>1084</v>
      </c>
      <c r="B484" s="123">
        <v>34705000</v>
      </c>
      <c r="C484" s="123"/>
      <c r="D484" s="122"/>
      <c r="E484" s="122">
        <v>63908</v>
      </c>
      <c r="F484" s="122"/>
      <c r="G484" s="122" t="s">
        <v>233</v>
      </c>
      <c r="H484" s="122" t="s">
        <v>265</v>
      </c>
    </row>
    <row r="485" spans="1:12" x14ac:dyDescent="0.3">
      <c r="A485" s="122" t="s">
        <v>1085</v>
      </c>
      <c r="B485" s="123">
        <v>910053</v>
      </c>
      <c r="C485" s="123"/>
      <c r="D485" s="122">
        <v>1004367</v>
      </c>
      <c r="E485" s="122">
        <v>54476</v>
      </c>
      <c r="F485" s="122"/>
      <c r="G485" s="122" t="s">
        <v>236</v>
      </c>
      <c r="H485" s="122" t="s">
        <v>234</v>
      </c>
      <c r="I485" t="s">
        <v>1086</v>
      </c>
      <c r="J485" s="66">
        <v>48.990499999999997</v>
      </c>
      <c r="K485" s="66">
        <v>-122.27330000000001</v>
      </c>
      <c r="L485">
        <v>125</v>
      </c>
    </row>
    <row r="486" spans="1:12" x14ac:dyDescent="0.3">
      <c r="A486" s="122" t="s">
        <v>1087</v>
      </c>
      <c r="B486" s="123">
        <v>501119</v>
      </c>
      <c r="C486" s="123"/>
      <c r="D486" s="122"/>
      <c r="E486" s="122">
        <v>56695</v>
      </c>
      <c r="F486" s="122"/>
      <c r="G486" s="122" t="s">
        <v>230</v>
      </c>
      <c r="H486" s="122" t="s">
        <v>234</v>
      </c>
      <c r="I486" t="s">
        <v>1088</v>
      </c>
      <c r="J486" s="66">
        <v>47.502499999999998</v>
      </c>
      <c r="K486" s="66">
        <v>-119.29170000000001</v>
      </c>
      <c r="L486">
        <v>92</v>
      </c>
    </row>
    <row r="487" spans="1:12" x14ac:dyDescent="0.3">
      <c r="A487" s="122" t="s">
        <v>1089</v>
      </c>
      <c r="B487" s="123">
        <v>910042</v>
      </c>
      <c r="C487" s="123"/>
      <c r="D487" s="122">
        <v>1011465</v>
      </c>
      <c r="E487" s="122">
        <v>54854</v>
      </c>
      <c r="F487" s="122"/>
      <c r="G487" s="122" t="s">
        <v>236</v>
      </c>
      <c r="H487" s="122" t="s">
        <v>231</v>
      </c>
      <c r="I487" t="s">
        <v>1090</v>
      </c>
      <c r="J487" s="66">
        <v>36.137500000000003</v>
      </c>
      <c r="K487" s="66">
        <v>-115.0339</v>
      </c>
      <c r="L487">
        <v>222</v>
      </c>
    </row>
    <row r="488" spans="1:12" x14ac:dyDescent="0.3">
      <c r="A488" s="122" t="s">
        <v>1091</v>
      </c>
      <c r="B488" s="123">
        <v>910471</v>
      </c>
      <c r="C488" s="123"/>
      <c r="D488" s="122"/>
      <c r="E488" s="122">
        <v>60827</v>
      </c>
      <c r="F488" s="122"/>
      <c r="G488" s="122" t="s">
        <v>233</v>
      </c>
      <c r="H488" s="122" t="s">
        <v>240</v>
      </c>
      <c r="I488" t="s">
        <v>1092</v>
      </c>
      <c r="J488" s="66">
        <v>33.348840000000003</v>
      </c>
      <c r="K488" s="66">
        <v>-112.8348</v>
      </c>
      <c r="L488">
        <v>160</v>
      </c>
    </row>
    <row r="489" spans="1:12" x14ac:dyDescent="0.3">
      <c r="A489" s="122" t="s">
        <v>1093</v>
      </c>
      <c r="B489" s="123">
        <v>910120</v>
      </c>
      <c r="C489" s="123"/>
      <c r="D489" s="122">
        <v>1000237</v>
      </c>
      <c r="E489" s="122">
        <v>55522</v>
      </c>
      <c r="F489" s="122"/>
      <c r="G489" s="122" t="s">
        <v>236</v>
      </c>
      <c r="H489" s="122" t="s">
        <v>240</v>
      </c>
      <c r="I489" t="s">
        <v>1094</v>
      </c>
      <c r="J489" s="66">
        <v>32.9285</v>
      </c>
      <c r="K489" s="66">
        <v>-111.5899</v>
      </c>
      <c r="L489">
        <v>605</v>
      </c>
    </row>
    <row r="490" spans="1:12" x14ac:dyDescent="0.3">
      <c r="A490" s="122" t="s">
        <v>1095</v>
      </c>
      <c r="B490" s="123">
        <v>910511</v>
      </c>
      <c r="C490" s="123"/>
      <c r="D490" s="122"/>
      <c r="E490" s="122">
        <v>59826</v>
      </c>
      <c r="F490" s="122"/>
      <c r="G490" s="122" t="s">
        <v>233</v>
      </c>
      <c r="H490" s="122" t="s">
        <v>231</v>
      </c>
      <c r="I490" t="s">
        <v>1096</v>
      </c>
      <c r="J490" s="66">
        <v>36.518000000000001</v>
      </c>
      <c r="K490" s="66">
        <v>-116.497</v>
      </c>
      <c r="L490">
        <v>100</v>
      </c>
    </row>
    <row r="491" spans="1:12" x14ac:dyDescent="0.3">
      <c r="A491" s="122" t="s">
        <v>1097</v>
      </c>
      <c r="B491" s="123">
        <v>23362700</v>
      </c>
      <c r="C491" s="123"/>
      <c r="D491" s="122"/>
      <c r="E491" s="122">
        <v>58441</v>
      </c>
      <c r="F491" s="122"/>
      <c r="G491" s="122" t="s">
        <v>258</v>
      </c>
      <c r="H491" s="122" t="s">
        <v>234</v>
      </c>
    </row>
    <row r="492" spans="1:12" x14ac:dyDescent="0.3">
      <c r="A492" s="122" t="s">
        <v>1098</v>
      </c>
      <c r="B492" s="123">
        <v>500187</v>
      </c>
      <c r="C492" s="123"/>
      <c r="D492" s="122"/>
      <c r="E492" s="122">
        <v>3850</v>
      </c>
      <c r="F492" s="122"/>
      <c r="G492" s="122" t="s">
        <v>230</v>
      </c>
      <c r="H492" s="122" t="s">
        <v>234</v>
      </c>
      <c r="I492" t="s">
        <v>1099</v>
      </c>
      <c r="J492" s="66">
        <v>46.060833000000002</v>
      </c>
      <c r="K492" s="66">
        <v>-122.201667</v>
      </c>
      <c r="L492">
        <v>240</v>
      </c>
    </row>
    <row r="493" spans="1:12" x14ac:dyDescent="0.3">
      <c r="A493" s="122" t="s">
        <v>1100</v>
      </c>
      <c r="B493" s="123">
        <v>500045</v>
      </c>
      <c r="C493" s="123"/>
      <c r="D493" s="122"/>
      <c r="E493" s="122">
        <v>6265</v>
      </c>
      <c r="F493" s="122"/>
      <c r="G493" s="122" t="s">
        <v>230</v>
      </c>
      <c r="H493" s="122" t="s">
        <v>234</v>
      </c>
      <c r="I493" t="s">
        <v>1101</v>
      </c>
      <c r="J493" s="66">
        <v>46.059399999999997</v>
      </c>
      <c r="K493" s="66">
        <v>-122.2594</v>
      </c>
      <c r="L493">
        <v>34</v>
      </c>
    </row>
    <row r="494" spans="1:12" x14ac:dyDescent="0.3">
      <c r="A494" s="122" t="s">
        <v>1102</v>
      </c>
      <c r="B494" s="123">
        <v>910512</v>
      </c>
      <c r="C494" s="123"/>
      <c r="D494" s="122"/>
      <c r="E494" s="122">
        <v>62516</v>
      </c>
      <c r="F494" s="122"/>
      <c r="G494" s="122" t="s">
        <v>258</v>
      </c>
      <c r="H494" s="122" t="s">
        <v>353</v>
      </c>
      <c r="I494" t="s">
        <v>1103</v>
      </c>
      <c r="J494" s="66">
        <v>42.177244999999999</v>
      </c>
      <c r="K494" s="66">
        <v>-106.23414099999999</v>
      </c>
      <c r="L494">
        <v>306</v>
      </c>
    </row>
    <row r="495" spans="1:12" x14ac:dyDescent="0.3">
      <c r="A495" s="122" t="s">
        <v>1104</v>
      </c>
      <c r="B495" s="123">
        <v>910529</v>
      </c>
      <c r="C495" s="123"/>
      <c r="D495" s="122"/>
      <c r="E495" s="122">
        <v>62516</v>
      </c>
      <c r="F495" s="122"/>
      <c r="G495" s="122" t="s">
        <v>258</v>
      </c>
      <c r="H495" s="122" t="s">
        <v>353</v>
      </c>
      <c r="I495" t="s">
        <v>1103</v>
      </c>
      <c r="J495" s="66">
        <v>42.177244999999999</v>
      </c>
      <c r="K495" s="66">
        <v>-106.23414099999999</v>
      </c>
      <c r="L495">
        <v>306</v>
      </c>
    </row>
    <row r="496" spans="1:12" x14ac:dyDescent="0.3">
      <c r="A496" s="122" t="s">
        <v>1105</v>
      </c>
      <c r="B496" s="123">
        <v>910542</v>
      </c>
      <c r="C496" s="123"/>
      <c r="D496" s="122"/>
      <c r="E496" s="122"/>
      <c r="F496" s="122"/>
      <c r="G496" s="122" t="s">
        <v>258</v>
      </c>
      <c r="H496" s="122" t="s">
        <v>237</v>
      </c>
      <c r="I496" t="s">
        <v>1106</v>
      </c>
      <c r="J496" s="66">
        <v>34.36</v>
      </c>
      <c r="K496" s="66">
        <v>-105.44</v>
      </c>
      <c r="L496">
        <v>272</v>
      </c>
    </row>
    <row r="497" spans="1:12" x14ac:dyDescent="0.3">
      <c r="A497" s="122" t="s">
        <v>1107</v>
      </c>
      <c r="B497" s="123">
        <v>900571</v>
      </c>
      <c r="C497" s="123"/>
      <c r="D497" s="122"/>
      <c r="E497" s="122">
        <v>52015</v>
      </c>
      <c r="F497" s="122"/>
      <c r="G497" s="122" t="s">
        <v>315</v>
      </c>
      <c r="H497" s="122" t="s">
        <v>231</v>
      </c>
      <c r="I497" t="s">
        <v>1108</v>
      </c>
      <c r="J497" s="66">
        <v>39.966299999999997</v>
      </c>
      <c r="K497" s="66">
        <v>-117.8557</v>
      </c>
      <c r="L497">
        <v>60.5</v>
      </c>
    </row>
    <row r="498" spans="1:12" x14ac:dyDescent="0.3">
      <c r="A498" s="122" t="s">
        <v>1109</v>
      </c>
      <c r="B498" s="123">
        <v>500027</v>
      </c>
      <c r="C498" s="123"/>
      <c r="D498" s="122"/>
      <c r="E498" s="122">
        <v>3895</v>
      </c>
      <c r="F498" s="122"/>
      <c r="G498" s="122" t="s">
        <v>230</v>
      </c>
      <c r="H498" s="122" t="s">
        <v>265</v>
      </c>
      <c r="I498" t="s">
        <v>1110</v>
      </c>
      <c r="J498" s="66">
        <v>45.613999999999997</v>
      </c>
      <c r="K498" s="66">
        <v>-121.13460000000001</v>
      </c>
      <c r="L498">
        <v>1819.7</v>
      </c>
    </row>
    <row r="499" spans="1:12" x14ac:dyDescent="0.3">
      <c r="A499" s="122" t="s">
        <v>1111</v>
      </c>
      <c r="B499" s="123">
        <v>900577</v>
      </c>
      <c r="C499" s="123"/>
      <c r="D499" s="122"/>
      <c r="E499" s="122">
        <v>57353</v>
      </c>
      <c r="F499" s="122"/>
      <c r="G499" s="122" t="s">
        <v>284</v>
      </c>
      <c r="H499" s="122" t="s">
        <v>316</v>
      </c>
      <c r="I499" t="s">
        <v>1112</v>
      </c>
      <c r="J499" s="66">
        <v>38.160653000000003</v>
      </c>
      <c r="K499" s="66">
        <v>-113.194462</v>
      </c>
      <c r="L499">
        <v>14</v>
      </c>
    </row>
    <row r="500" spans="1:12" x14ac:dyDescent="0.3">
      <c r="A500" s="122" t="s">
        <v>1113</v>
      </c>
      <c r="B500" s="123">
        <v>500015</v>
      </c>
      <c r="C500" s="123"/>
      <c r="D500" s="122"/>
      <c r="E500" s="122">
        <v>2195</v>
      </c>
      <c r="F500" s="122"/>
      <c r="G500" s="122" t="s">
        <v>230</v>
      </c>
      <c r="H500" s="122" t="s">
        <v>289</v>
      </c>
      <c r="I500" t="s">
        <v>1114</v>
      </c>
      <c r="J500" s="66">
        <v>47.593155000000003</v>
      </c>
      <c r="K500" s="66">
        <v>-115.358237</v>
      </c>
      <c r="L500">
        <v>87.1</v>
      </c>
    </row>
    <row r="501" spans="1:12" x14ac:dyDescent="0.3">
      <c r="A501" s="122" t="s">
        <v>1115</v>
      </c>
      <c r="B501" s="123">
        <v>700140</v>
      </c>
      <c r="C501" s="123"/>
      <c r="D501" s="122"/>
      <c r="E501" s="122">
        <v>60432</v>
      </c>
      <c r="F501" s="122"/>
      <c r="G501" s="122" t="s">
        <v>233</v>
      </c>
      <c r="H501" s="122" t="s">
        <v>316</v>
      </c>
      <c r="I501" t="s">
        <v>1116</v>
      </c>
      <c r="J501" s="66">
        <v>37.827081999999997</v>
      </c>
      <c r="K501" s="66">
        <v>-113.13708200000001</v>
      </c>
      <c r="L501">
        <v>80</v>
      </c>
    </row>
    <row r="502" spans="1:12" x14ac:dyDescent="0.3">
      <c r="A502" s="122" t="s">
        <v>1117</v>
      </c>
      <c r="B502" s="123">
        <v>500239</v>
      </c>
      <c r="C502" s="123"/>
      <c r="D502" s="122"/>
      <c r="E502" s="122">
        <v>57496</v>
      </c>
      <c r="F502" s="122"/>
      <c r="G502" s="122" t="s">
        <v>230</v>
      </c>
      <c r="H502" s="122" t="s">
        <v>234</v>
      </c>
      <c r="I502" t="s">
        <v>1118</v>
      </c>
      <c r="J502" s="66">
        <v>46.658000000000001</v>
      </c>
      <c r="K502" s="66">
        <v>-121.12869999999999</v>
      </c>
      <c r="L502">
        <v>13.8</v>
      </c>
    </row>
    <row r="503" spans="1:12" x14ac:dyDescent="0.3">
      <c r="A503" s="122" t="s">
        <v>1119</v>
      </c>
      <c r="B503" s="123">
        <v>500170</v>
      </c>
      <c r="C503" s="123"/>
      <c r="D503" s="122"/>
      <c r="E503" s="122">
        <v>3040</v>
      </c>
      <c r="F503" s="122"/>
      <c r="G503" s="122" t="s">
        <v>230</v>
      </c>
      <c r="H503" s="122" t="s">
        <v>265</v>
      </c>
      <c r="I503" t="s">
        <v>1120</v>
      </c>
      <c r="J503" s="66">
        <v>43.272728999999998</v>
      </c>
      <c r="K503" s="66">
        <v>-122.447498</v>
      </c>
      <c r="L503">
        <v>42.6</v>
      </c>
    </row>
    <row r="504" spans="1:12" x14ac:dyDescent="0.3">
      <c r="A504" s="122" t="s">
        <v>1121</v>
      </c>
      <c r="B504" s="123">
        <v>800176</v>
      </c>
      <c r="C504" s="123"/>
      <c r="D504" s="122"/>
      <c r="E504" s="122">
        <v>57327</v>
      </c>
      <c r="F504" s="122"/>
      <c r="G504" s="122" t="s">
        <v>258</v>
      </c>
      <c r="H504" s="122" t="s">
        <v>353</v>
      </c>
      <c r="I504" t="s">
        <v>1122</v>
      </c>
      <c r="J504" s="66">
        <v>42.925800000000002</v>
      </c>
      <c r="K504" s="66">
        <v>-105.7872</v>
      </c>
      <c r="L504">
        <v>200</v>
      </c>
    </row>
    <row r="505" spans="1:12" x14ac:dyDescent="0.3">
      <c r="A505" s="122" t="s">
        <v>1123</v>
      </c>
      <c r="B505" s="123">
        <v>910530</v>
      </c>
      <c r="C505" s="123"/>
      <c r="D505" s="122"/>
      <c r="E505" s="122"/>
      <c r="F505" s="122"/>
      <c r="G505" s="122" t="s">
        <v>233</v>
      </c>
      <c r="H505" s="122" t="s">
        <v>231</v>
      </c>
      <c r="I505" t="s">
        <v>1124</v>
      </c>
      <c r="J505" s="66">
        <v>35.937336000000002</v>
      </c>
      <c r="K505" s="66">
        <v>-114.883999</v>
      </c>
      <c r="L505">
        <v>180</v>
      </c>
    </row>
    <row r="506" spans="1:12" x14ac:dyDescent="0.3">
      <c r="A506" s="122" t="s">
        <v>1125</v>
      </c>
      <c r="B506" s="123">
        <v>900456</v>
      </c>
      <c r="C506" s="123"/>
      <c r="D506" s="122">
        <v>1007310</v>
      </c>
      <c r="E506" s="122">
        <v>3845</v>
      </c>
      <c r="F506" s="122"/>
      <c r="G506" s="122" t="s">
        <v>373</v>
      </c>
      <c r="H506" s="122" t="s">
        <v>234</v>
      </c>
      <c r="I506" t="s">
        <v>1126</v>
      </c>
      <c r="J506" s="66">
        <v>46.755938</v>
      </c>
      <c r="K506" s="66">
        <v>-122.859764</v>
      </c>
      <c r="L506">
        <v>1459.8</v>
      </c>
    </row>
    <row r="507" spans="1:12" x14ac:dyDescent="0.3">
      <c r="A507" s="122" t="s">
        <v>1127</v>
      </c>
      <c r="B507" s="123">
        <v>900053</v>
      </c>
      <c r="C507" s="123"/>
      <c r="D507" s="122"/>
      <c r="E507" s="122">
        <v>56853</v>
      </c>
      <c r="F507" s="122"/>
      <c r="G507" s="122" t="s">
        <v>516</v>
      </c>
      <c r="H507" s="122" t="s">
        <v>316</v>
      </c>
      <c r="I507" t="s">
        <v>1128</v>
      </c>
      <c r="J507" s="66">
        <v>40.549999999999997</v>
      </c>
      <c r="K507" s="66">
        <v>-112.06310000000001</v>
      </c>
      <c r="L507">
        <v>4.8</v>
      </c>
    </row>
    <row r="508" spans="1:12" x14ac:dyDescent="0.3">
      <c r="A508" s="122" t="s">
        <v>1129</v>
      </c>
      <c r="B508" s="123">
        <v>910019</v>
      </c>
      <c r="C508" s="123"/>
      <c r="D508" s="122"/>
      <c r="E508" s="122"/>
      <c r="F508" s="122"/>
      <c r="G508" s="122" t="s">
        <v>686</v>
      </c>
      <c r="H508" s="122" t="s">
        <v>240</v>
      </c>
      <c r="L508">
        <v>0.6</v>
      </c>
    </row>
    <row r="509" spans="1:12" x14ac:dyDescent="0.3">
      <c r="A509" s="122" t="s">
        <v>1130</v>
      </c>
      <c r="B509" s="123">
        <v>910329</v>
      </c>
      <c r="C509" s="123"/>
      <c r="D509" s="122">
        <v>1000446</v>
      </c>
      <c r="E509" s="122">
        <v>56224</v>
      </c>
      <c r="F509" s="122"/>
      <c r="G509" s="122" t="s">
        <v>373</v>
      </c>
      <c r="H509" s="122" t="s">
        <v>231</v>
      </c>
      <c r="I509" t="s">
        <v>1131</v>
      </c>
      <c r="J509" s="66">
        <v>40.746099999999998</v>
      </c>
      <c r="K509" s="66">
        <v>-116.52970000000001</v>
      </c>
      <c r="L509">
        <v>242</v>
      </c>
    </row>
    <row r="510" spans="1:12" x14ac:dyDescent="0.3">
      <c r="A510" s="122" t="s">
        <v>1132</v>
      </c>
      <c r="B510" s="123">
        <v>810016</v>
      </c>
      <c r="C510" s="123"/>
      <c r="D510" s="122"/>
      <c r="E510" s="122">
        <v>58571</v>
      </c>
      <c r="F510" s="122"/>
      <c r="G510" s="122" t="s">
        <v>258</v>
      </c>
      <c r="H510" s="122" t="s">
        <v>234</v>
      </c>
      <c r="I510" t="s">
        <v>1133</v>
      </c>
      <c r="J510" s="66">
        <v>46.421111000000003</v>
      </c>
      <c r="K510" s="66">
        <v>-118.026944</v>
      </c>
      <c r="L510">
        <v>133.4</v>
      </c>
    </row>
    <row r="511" spans="1:12" x14ac:dyDescent="0.3">
      <c r="A511" s="122" t="s">
        <v>1134</v>
      </c>
      <c r="B511" s="123">
        <v>910112</v>
      </c>
      <c r="C511" s="123"/>
      <c r="D511" s="122"/>
      <c r="E511" s="122">
        <v>60785</v>
      </c>
      <c r="F511" s="122"/>
      <c r="G511" s="122" t="s">
        <v>284</v>
      </c>
      <c r="H511" s="122" t="s">
        <v>231</v>
      </c>
      <c r="I511" t="s">
        <v>1135</v>
      </c>
      <c r="J511" s="66">
        <v>39.667001999999997</v>
      </c>
      <c r="K511" s="66">
        <v>-117.693658</v>
      </c>
      <c r="L511">
        <v>24</v>
      </c>
    </row>
    <row r="512" spans="1:12" x14ac:dyDescent="0.3">
      <c r="A512" s="122" t="s">
        <v>1136</v>
      </c>
      <c r="B512" s="123">
        <v>910330</v>
      </c>
      <c r="C512" s="123"/>
      <c r="D512" s="122"/>
      <c r="E512" s="122">
        <v>62980</v>
      </c>
      <c r="F512" s="122"/>
      <c r="G512" s="122" t="s">
        <v>233</v>
      </c>
      <c r="H512" s="122" t="s">
        <v>231</v>
      </c>
      <c r="I512" t="s">
        <v>1137</v>
      </c>
      <c r="J512" s="66">
        <v>39.590000000000003</v>
      </c>
      <c r="K512" s="66">
        <v>-119.52</v>
      </c>
      <c r="L512">
        <v>10</v>
      </c>
    </row>
    <row r="513" spans="1:12" x14ac:dyDescent="0.3">
      <c r="A513" s="122" t="s">
        <v>1138</v>
      </c>
      <c r="B513" s="123">
        <v>800006</v>
      </c>
      <c r="C513" s="123"/>
      <c r="D513" s="122"/>
      <c r="E513" s="122">
        <v>56460</v>
      </c>
      <c r="F513" s="122"/>
      <c r="G513" s="122" t="s">
        <v>258</v>
      </c>
      <c r="H513" s="122" t="s">
        <v>361</v>
      </c>
      <c r="I513" t="s">
        <v>1139</v>
      </c>
      <c r="J513" s="66">
        <v>37.673499999999997</v>
      </c>
      <c r="K513" s="66">
        <v>-102.8622</v>
      </c>
      <c r="L513">
        <v>75</v>
      </c>
    </row>
    <row r="514" spans="1:12" x14ac:dyDescent="0.3">
      <c r="A514" s="122" t="s">
        <v>1140</v>
      </c>
      <c r="B514" s="123">
        <v>94556600</v>
      </c>
      <c r="C514" s="123"/>
      <c r="D514" s="122"/>
      <c r="E514" s="122">
        <v>50827</v>
      </c>
      <c r="F514" s="122"/>
      <c r="G514" s="122" t="s">
        <v>230</v>
      </c>
      <c r="H514" s="122" t="s">
        <v>234</v>
      </c>
    </row>
    <row r="515" spans="1:12" x14ac:dyDescent="0.3">
      <c r="A515" s="122" t="s">
        <v>1141</v>
      </c>
      <c r="B515" s="123">
        <v>24056500</v>
      </c>
      <c r="C515" s="123"/>
      <c r="D515" s="122"/>
      <c r="E515" s="122">
        <v>57444</v>
      </c>
      <c r="F515" s="122"/>
      <c r="G515" s="122" t="s">
        <v>258</v>
      </c>
      <c r="H515" s="122" t="s">
        <v>1</v>
      </c>
    </row>
    <row r="516" spans="1:12" x14ac:dyDescent="0.3">
      <c r="A516" s="122" t="s">
        <v>1142</v>
      </c>
      <c r="B516" s="123">
        <v>500026</v>
      </c>
      <c r="C516" s="123"/>
      <c r="D516" s="122"/>
      <c r="E516" s="122">
        <v>3861</v>
      </c>
      <c r="F516" s="122"/>
      <c r="G516" s="122" t="s">
        <v>230</v>
      </c>
      <c r="H516" s="122" t="s">
        <v>234</v>
      </c>
      <c r="I516" t="s">
        <v>760</v>
      </c>
      <c r="J516" s="66">
        <v>48.649000000000001</v>
      </c>
      <c r="K516" s="66">
        <v>-121.69070000000001</v>
      </c>
      <c r="L516">
        <v>104.8</v>
      </c>
    </row>
    <row r="517" spans="1:12" x14ac:dyDescent="0.3">
      <c r="A517" s="122" t="s">
        <v>1143</v>
      </c>
      <c r="B517" s="123">
        <v>500062</v>
      </c>
      <c r="C517" s="123"/>
      <c r="D517" s="122"/>
      <c r="E517" s="122">
        <v>9096</v>
      </c>
      <c r="F517" s="122"/>
      <c r="G517" s="122" t="s">
        <v>230</v>
      </c>
      <c r="H517" s="122" t="s">
        <v>234</v>
      </c>
      <c r="I517" t="s">
        <v>1144</v>
      </c>
      <c r="J517" s="66">
        <v>47.654443999999998</v>
      </c>
      <c r="K517" s="66">
        <v>-117.41888899999999</v>
      </c>
      <c r="L517">
        <v>10</v>
      </c>
    </row>
    <row r="518" spans="1:12" x14ac:dyDescent="0.3">
      <c r="A518" s="122" t="s">
        <v>1145</v>
      </c>
      <c r="B518" s="123">
        <v>42851400</v>
      </c>
      <c r="C518" s="123"/>
      <c r="D518" s="122"/>
      <c r="E518" s="122">
        <v>50380</v>
      </c>
      <c r="F518" s="122"/>
      <c r="G518" s="122" t="s">
        <v>230</v>
      </c>
      <c r="H518" s="122" t="s">
        <v>234</v>
      </c>
    </row>
    <row r="519" spans="1:12" x14ac:dyDescent="0.3">
      <c r="A519" s="122" t="s">
        <v>1146</v>
      </c>
      <c r="B519" s="123">
        <v>700121</v>
      </c>
      <c r="C519" s="123"/>
      <c r="D519" s="122"/>
      <c r="E519" s="122">
        <v>58660</v>
      </c>
      <c r="F519" s="122"/>
      <c r="G519" s="122" t="s">
        <v>233</v>
      </c>
      <c r="H519" s="122" t="s">
        <v>316</v>
      </c>
      <c r="I519" t="s">
        <v>1147</v>
      </c>
      <c r="J519" s="66">
        <v>37.882778000000002</v>
      </c>
      <c r="K519" s="66">
        <v>-112.904167</v>
      </c>
      <c r="L519">
        <v>100</v>
      </c>
    </row>
    <row r="520" spans="1:12" x14ac:dyDescent="0.3">
      <c r="A520" s="122" t="s">
        <v>1148</v>
      </c>
      <c r="B520" s="123">
        <v>10976600</v>
      </c>
      <c r="C520" s="123"/>
      <c r="D520" s="122"/>
      <c r="E520" s="122">
        <v>61856</v>
      </c>
      <c r="F520" s="122"/>
      <c r="G520" s="122" t="s">
        <v>233</v>
      </c>
      <c r="H520" s="122" t="s">
        <v>265</v>
      </c>
    </row>
    <row r="521" spans="1:12" x14ac:dyDescent="0.3">
      <c r="A521" s="122" t="s">
        <v>1149</v>
      </c>
      <c r="B521" s="123">
        <v>910531</v>
      </c>
      <c r="C521" s="123"/>
      <c r="D521" s="122">
        <v>1000270</v>
      </c>
      <c r="E521" s="122">
        <v>55802</v>
      </c>
      <c r="F521" s="122"/>
      <c r="G521" s="122" t="s">
        <v>236</v>
      </c>
      <c r="H521" s="122" t="s">
        <v>237</v>
      </c>
      <c r="I521" t="s">
        <v>1150</v>
      </c>
      <c r="J521" s="66">
        <v>34.611548999999997</v>
      </c>
      <c r="K521" s="66">
        <v>-106.73223400000001</v>
      </c>
      <c r="L521">
        <v>155</v>
      </c>
    </row>
    <row r="522" spans="1:12" x14ac:dyDescent="0.3">
      <c r="A522" s="122" t="s">
        <v>1151</v>
      </c>
      <c r="B522" s="123">
        <v>910545</v>
      </c>
      <c r="C522" s="123"/>
      <c r="D522" s="122"/>
      <c r="E522" s="122">
        <v>6515</v>
      </c>
      <c r="F522" s="122"/>
      <c r="G522" s="122" t="s">
        <v>236</v>
      </c>
      <c r="H522" s="122" t="s">
        <v>240</v>
      </c>
      <c r="I522" t="s">
        <v>1214</v>
      </c>
      <c r="J522" s="66">
        <v>31.363472000000002</v>
      </c>
      <c r="K522" s="66">
        <v>-110.931343</v>
      </c>
      <c r="L522">
        <v>63</v>
      </c>
    </row>
    <row r="523" spans="1:12" x14ac:dyDescent="0.3">
      <c r="A523" s="122" t="s">
        <v>1152</v>
      </c>
      <c r="B523" s="123">
        <v>800003</v>
      </c>
      <c r="C523" s="123"/>
      <c r="D523" s="122"/>
      <c r="E523" s="122">
        <v>57188</v>
      </c>
      <c r="F523" s="122"/>
      <c r="G523" s="122" t="s">
        <v>258</v>
      </c>
      <c r="H523" s="122" t="s">
        <v>234</v>
      </c>
      <c r="I523" t="s">
        <v>1153</v>
      </c>
      <c r="J523" s="66">
        <v>46.954700000000003</v>
      </c>
      <c r="K523" s="66">
        <v>-120.1819</v>
      </c>
      <c r="L523">
        <v>90</v>
      </c>
    </row>
    <row r="524" spans="1:12" x14ac:dyDescent="0.3">
      <c r="A524" s="122" t="s">
        <v>1154</v>
      </c>
      <c r="B524" s="123">
        <v>500176</v>
      </c>
      <c r="C524" s="123"/>
      <c r="D524" s="122"/>
      <c r="E524" s="122"/>
      <c r="F524" s="122"/>
      <c r="G524" s="122" t="s">
        <v>230</v>
      </c>
      <c r="H524" s="122" t="s">
        <v>316</v>
      </c>
    </row>
    <row r="525" spans="1:12" x14ac:dyDescent="0.3">
      <c r="A525" s="122" t="s">
        <v>1155</v>
      </c>
      <c r="B525" s="123">
        <v>910113</v>
      </c>
      <c r="C525" s="123"/>
      <c r="D525" s="122"/>
      <c r="E525" s="122">
        <v>60421</v>
      </c>
      <c r="F525" s="122"/>
      <c r="G525" s="122" t="s">
        <v>1156</v>
      </c>
      <c r="H525" s="122" t="s">
        <v>316</v>
      </c>
      <c r="I525" t="s">
        <v>1157</v>
      </c>
      <c r="J525" s="66">
        <v>37.347999999999999</v>
      </c>
      <c r="K525" s="66">
        <v>-113.765</v>
      </c>
      <c r="L525">
        <v>9.5</v>
      </c>
    </row>
    <row r="526" spans="1:12" x14ac:dyDescent="0.3">
      <c r="A526" s="122" t="s">
        <v>1158</v>
      </c>
      <c r="B526" s="123">
        <v>35715000</v>
      </c>
      <c r="C526" s="123"/>
      <c r="D526" s="122"/>
      <c r="E526" s="122">
        <v>7050</v>
      </c>
      <c r="F526" s="122"/>
      <c r="G526" s="122" t="s">
        <v>230</v>
      </c>
      <c r="H526" s="122" t="s">
        <v>353</v>
      </c>
    </row>
    <row r="527" spans="1:12" x14ac:dyDescent="0.3">
      <c r="A527" s="122" t="s">
        <v>1159</v>
      </c>
      <c r="B527" s="123">
        <v>500171</v>
      </c>
      <c r="C527" s="123"/>
      <c r="D527" s="122"/>
      <c r="E527" s="122">
        <v>3041</v>
      </c>
      <c r="F527" s="122"/>
      <c r="G527" s="122" t="s">
        <v>230</v>
      </c>
      <c r="H527" s="122" t="s">
        <v>265</v>
      </c>
      <c r="I527" t="s">
        <v>1160</v>
      </c>
      <c r="J527" s="66">
        <v>45.266702000000002</v>
      </c>
      <c r="K527" s="66">
        <v>-117.212732</v>
      </c>
      <c r="L527">
        <v>1.1000000000000001</v>
      </c>
    </row>
    <row r="528" spans="1:12" x14ac:dyDescent="0.3">
      <c r="A528" s="122" t="s">
        <v>1161</v>
      </c>
      <c r="B528" s="123">
        <v>15333500</v>
      </c>
      <c r="C528" s="123"/>
      <c r="D528" s="122"/>
      <c r="E528" s="122">
        <v>3888</v>
      </c>
      <c r="F528" s="122"/>
      <c r="G528" s="122" t="s">
        <v>230</v>
      </c>
      <c r="H528" s="122" t="s">
        <v>234</v>
      </c>
    </row>
    <row r="529" spans="1:12" x14ac:dyDescent="0.3">
      <c r="A529" s="122" t="s">
        <v>1162</v>
      </c>
      <c r="B529" s="123">
        <v>98136500</v>
      </c>
      <c r="C529" s="123"/>
      <c r="D529" s="122">
        <v>1007989</v>
      </c>
      <c r="E529" s="122">
        <v>57015</v>
      </c>
      <c r="F529" s="122"/>
      <c r="G529" s="122" t="s">
        <v>516</v>
      </c>
      <c r="H529" s="122" t="s">
        <v>265</v>
      </c>
    </row>
    <row r="530" spans="1:12" x14ac:dyDescent="0.3">
      <c r="A530" s="122" t="s">
        <v>1163</v>
      </c>
      <c r="B530" s="123">
        <v>500185</v>
      </c>
      <c r="C530" s="123"/>
      <c r="D530" s="122"/>
      <c r="E530" s="122">
        <v>3661</v>
      </c>
      <c r="F530" s="122"/>
      <c r="G530" s="122" t="s">
        <v>230</v>
      </c>
      <c r="H530" s="122" t="s">
        <v>316</v>
      </c>
      <c r="I530" t="s">
        <v>1164</v>
      </c>
      <c r="J530" s="66">
        <v>41.137621000000003</v>
      </c>
      <c r="K530" s="66">
        <v>-111.88494799999999</v>
      </c>
      <c r="L530">
        <v>3.8</v>
      </c>
    </row>
    <row r="531" spans="1:12" x14ac:dyDescent="0.3">
      <c r="A531" s="122" t="s">
        <v>1165</v>
      </c>
      <c r="B531" s="123">
        <v>99504100</v>
      </c>
      <c r="C531" s="123"/>
      <c r="D531" s="122"/>
      <c r="E531" s="122">
        <v>54387</v>
      </c>
      <c r="F531" s="122"/>
      <c r="G531" s="122" t="s">
        <v>230</v>
      </c>
      <c r="H531" s="122" t="s">
        <v>234</v>
      </c>
    </row>
    <row r="532" spans="1:12" x14ac:dyDescent="0.3">
      <c r="A532" s="122" t="s">
        <v>1166</v>
      </c>
      <c r="B532" s="123">
        <v>910121</v>
      </c>
      <c r="C532" s="123"/>
      <c r="D532" s="122">
        <v>1001422</v>
      </c>
      <c r="E532" s="122">
        <v>117</v>
      </c>
      <c r="F532" s="122"/>
      <c r="G532" s="122" t="s">
        <v>236</v>
      </c>
      <c r="H532" s="122" t="s">
        <v>240</v>
      </c>
      <c r="I532" t="s">
        <v>1167</v>
      </c>
      <c r="J532" s="66">
        <v>33.441699999999997</v>
      </c>
      <c r="K532" s="66">
        <v>-112.1583</v>
      </c>
      <c r="L532">
        <v>200.6</v>
      </c>
    </row>
    <row r="533" spans="1:12" x14ac:dyDescent="0.3">
      <c r="A533" s="122" t="s">
        <v>1168</v>
      </c>
      <c r="B533" s="123">
        <v>39288100</v>
      </c>
      <c r="C533" s="123"/>
      <c r="D533" s="122"/>
      <c r="E533" s="122">
        <v>50329</v>
      </c>
      <c r="F533" s="122"/>
      <c r="G533" s="122" t="s">
        <v>686</v>
      </c>
      <c r="H533" s="122" t="s">
        <v>234</v>
      </c>
    </row>
    <row r="534" spans="1:12" x14ac:dyDescent="0.3">
      <c r="A534" s="122" t="s">
        <v>1169</v>
      </c>
      <c r="B534" s="123">
        <v>900065</v>
      </c>
      <c r="C534" s="123"/>
      <c r="D534" s="122">
        <v>1000117</v>
      </c>
      <c r="E534" s="122">
        <v>55622</v>
      </c>
      <c r="F534" s="122"/>
      <c r="G534" s="122" t="s">
        <v>236</v>
      </c>
      <c r="H534" s="122" t="s">
        <v>316</v>
      </c>
      <c r="I534" t="s">
        <v>1170</v>
      </c>
      <c r="J534" s="66">
        <v>40.666699999999999</v>
      </c>
      <c r="K534" s="66">
        <v>-112.0317</v>
      </c>
      <c r="L534">
        <v>217</v>
      </c>
    </row>
    <row r="535" spans="1:12" x14ac:dyDescent="0.3">
      <c r="A535" s="122" t="s">
        <v>1171</v>
      </c>
      <c r="B535" s="123">
        <v>900586</v>
      </c>
      <c r="C535" s="123"/>
      <c r="D535" s="122"/>
      <c r="E535" s="122">
        <v>57099</v>
      </c>
      <c r="F535" s="122"/>
      <c r="G535" s="122" t="s">
        <v>296</v>
      </c>
      <c r="H535" s="122" t="s">
        <v>234</v>
      </c>
      <c r="I535" t="s">
        <v>1172</v>
      </c>
      <c r="J535" s="66">
        <v>47.266069000000002</v>
      </c>
      <c r="K535" s="66">
        <v>-122.42828799999999</v>
      </c>
      <c r="L535">
        <v>64</v>
      </c>
    </row>
    <row r="536" spans="1:12" x14ac:dyDescent="0.3">
      <c r="A536" s="122" t="s">
        <v>1173</v>
      </c>
      <c r="B536" s="123">
        <v>800166</v>
      </c>
      <c r="C536" s="123"/>
      <c r="D536" s="122"/>
      <c r="E536" s="122">
        <v>56854</v>
      </c>
      <c r="F536" s="122"/>
      <c r="G536" s="122" t="s">
        <v>258</v>
      </c>
      <c r="H536" s="122" t="s">
        <v>265</v>
      </c>
      <c r="I536" t="s">
        <v>1174</v>
      </c>
      <c r="J536" s="66">
        <v>45.675803999999999</v>
      </c>
      <c r="K536" s="66">
        <v>-120.31832</v>
      </c>
      <c r="L536">
        <v>97</v>
      </c>
    </row>
    <row r="537" spans="1:12" x14ac:dyDescent="0.3">
      <c r="A537" s="122" t="s">
        <v>1175</v>
      </c>
      <c r="B537" s="123">
        <v>800043</v>
      </c>
      <c r="C537" s="123"/>
      <c r="D537" s="122"/>
      <c r="E537" s="122">
        <v>56487</v>
      </c>
      <c r="F537" s="122"/>
      <c r="G537" s="122" t="s">
        <v>258</v>
      </c>
      <c r="H537" s="122" t="s">
        <v>234</v>
      </c>
      <c r="I537" t="s">
        <v>1176</v>
      </c>
      <c r="J537" s="66">
        <v>45.815466999999998</v>
      </c>
      <c r="K537" s="66">
        <v>-120.341883</v>
      </c>
      <c r="L537">
        <v>204</v>
      </c>
    </row>
    <row r="538" spans="1:12" x14ac:dyDescent="0.3">
      <c r="A538" s="122" t="s">
        <v>1177</v>
      </c>
      <c r="B538" s="123">
        <v>910513</v>
      </c>
      <c r="C538" s="123"/>
      <c r="D538" s="122"/>
      <c r="E538" s="122">
        <v>63001</v>
      </c>
      <c r="F538" s="122"/>
      <c r="G538" s="122" t="s">
        <v>284</v>
      </c>
      <c r="H538" s="122" t="s">
        <v>231</v>
      </c>
      <c r="I538" t="s">
        <v>1178</v>
      </c>
      <c r="J538" s="66">
        <v>39.163279000000003</v>
      </c>
      <c r="K538" s="66">
        <v>-119.18047199999999</v>
      </c>
      <c r="L538">
        <v>6.4</v>
      </c>
    </row>
    <row r="539" spans="1:12" x14ac:dyDescent="0.3">
      <c r="A539" s="122" t="s">
        <v>1179</v>
      </c>
      <c r="B539" s="123">
        <v>910054</v>
      </c>
      <c r="C539" s="123"/>
      <c r="D539" s="122">
        <v>1004176</v>
      </c>
      <c r="E539" s="122">
        <v>6120</v>
      </c>
      <c r="F539" s="122"/>
      <c r="G539" s="122" t="s">
        <v>236</v>
      </c>
      <c r="H539" s="122" t="s">
        <v>234</v>
      </c>
      <c r="I539" t="s">
        <v>1180</v>
      </c>
      <c r="J539" s="66">
        <v>48.885635999999998</v>
      </c>
      <c r="K539" s="66">
        <v>-122.75163999999999</v>
      </c>
      <c r="L539">
        <v>147</v>
      </c>
    </row>
    <row r="540" spans="1:12" x14ac:dyDescent="0.3">
      <c r="A540" s="122" t="s">
        <v>1181</v>
      </c>
      <c r="B540" s="123">
        <v>800002</v>
      </c>
      <c r="C540" s="123"/>
      <c r="D540" s="122"/>
      <c r="E540" s="122">
        <v>56322</v>
      </c>
      <c r="F540" s="122"/>
      <c r="G540" s="122" t="s">
        <v>258</v>
      </c>
      <c r="H540" s="122" t="s">
        <v>234</v>
      </c>
      <c r="I540" t="s">
        <v>1182</v>
      </c>
      <c r="J540" s="66">
        <v>47.036268999999997</v>
      </c>
      <c r="K540" s="66">
        <v>-120.20649400000001</v>
      </c>
      <c r="L540">
        <v>273.10000000000002</v>
      </c>
    </row>
    <row r="541" spans="1:12" x14ac:dyDescent="0.3">
      <c r="A541" s="122" t="s">
        <v>1183</v>
      </c>
      <c r="B541" s="123">
        <v>800062</v>
      </c>
      <c r="C541" s="123"/>
      <c r="D541" s="122"/>
      <c r="E541" s="122">
        <v>56952</v>
      </c>
      <c r="F541" s="122"/>
      <c r="G541" s="122" t="s">
        <v>258</v>
      </c>
      <c r="H541" s="122" t="s">
        <v>265</v>
      </c>
      <c r="I541" t="s">
        <v>1184</v>
      </c>
      <c r="J541" s="66">
        <v>45.653300000000002</v>
      </c>
      <c r="K541" s="66">
        <v>-119.9914</v>
      </c>
      <c r="L541">
        <v>72</v>
      </c>
    </row>
    <row r="542" spans="1:12" x14ac:dyDescent="0.3">
      <c r="A542" s="122" t="s">
        <v>1185</v>
      </c>
      <c r="B542" s="123">
        <v>800164</v>
      </c>
      <c r="C542" s="123"/>
      <c r="D542" s="122"/>
      <c r="E542" s="122">
        <v>57159</v>
      </c>
      <c r="F542" s="122"/>
      <c r="G542" s="122" t="s">
        <v>258</v>
      </c>
      <c r="H542" s="122" t="s">
        <v>234</v>
      </c>
      <c r="I542" t="s">
        <v>1186</v>
      </c>
      <c r="J542" s="66">
        <v>45.726900000000001</v>
      </c>
      <c r="K542" s="66">
        <v>-120.8339</v>
      </c>
      <c r="L542">
        <v>262.2</v>
      </c>
    </row>
    <row r="543" spans="1:12" x14ac:dyDescent="0.3">
      <c r="A543" s="122" t="s">
        <v>1187</v>
      </c>
      <c r="B543" s="123">
        <v>800141</v>
      </c>
      <c r="C543" s="123"/>
      <c r="D543" s="122"/>
      <c r="E543" s="122">
        <v>56702</v>
      </c>
      <c r="F543" s="122"/>
      <c r="G543" s="122" t="s">
        <v>258</v>
      </c>
      <c r="H543" s="122" t="s">
        <v>234</v>
      </c>
      <c r="I543" t="s">
        <v>1188</v>
      </c>
      <c r="J543" s="66">
        <v>45.8797</v>
      </c>
      <c r="K543" s="66">
        <v>-120.80719999999999</v>
      </c>
      <c r="L543">
        <v>136.30000000000001</v>
      </c>
    </row>
    <row r="544" spans="1:12" x14ac:dyDescent="0.3">
      <c r="A544" s="122" t="s">
        <v>1189</v>
      </c>
      <c r="B544" s="123">
        <v>800028</v>
      </c>
      <c r="C544" s="123"/>
      <c r="D544" s="122"/>
      <c r="E544" s="122">
        <v>56301</v>
      </c>
      <c r="F544" s="122"/>
      <c r="G544" s="122" t="s">
        <v>258</v>
      </c>
      <c r="H544" s="122" t="s">
        <v>1</v>
      </c>
      <c r="I544" t="s">
        <v>1190</v>
      </c>
      <c r="J544" s="66">
        <v>43.419499999999999</v>
      </c>
      <c r="K544" s="66">
        <v>-111.82940000000001</v>
      </c>
      <c r="L544">
        <v>64.5</v>
      </c>
    </row>
    <row r="545" spans="1:12" x14ac:dyDescent="0.3">
      <c r="A545" s="122" t="s">
        <v>1191</v>
      </c>
      <c r="B545" s="123">
        <v>710138</v>
      </c>
      <c r="C545" s="123"/>
      <c r="D545" s="122"/>
      <c r="E545" s="122">
        <v>61345</v>
      </c>
      <c r="F545" s="122"/>
      <c r="G545" s="122" t="s">
        <v>233</v>
      </c>
      <c r="H545" s="122" t="s">
        <v>265</v>
      </c>
      <c r="I545" t="s">
        <v>1192</v>
      </c>
      <c r="J545" s="66">
        <v>45.584600000000002</v>
      </c>
      <c r="K545" s="66">
        <v>-120.59994</v>
      </c>
      <c r="L545">
        <v>10</v>
      </c>
    </row>
    <row r="546" spans="1:12" x14ac:dyDescent="0.3">
      <c r="A546" s="122" t="s">
        <v>1193</v>
      </c>
      <c r="B546" s="123">
        <v>501012</v>
      </c>
      <c r="C546" s="123"/>
      <c r="D546" s="122"/>
      <c r="E546" s="122">
        <v>7127</v>
      </c>
      <c r="F546" s="122"/>
      <c r="G546" s="122" t="s">
        <v>230</v>
      </c>
      <c r="H546" s="122" t="s">
        <v>234</v>
      </c>
      <c r="I546" t="s">
        <v>1194</v>
      </c>
      <c r="J546" s="66">
        <v>47.385072000000001</v>
      </c>
      <c r="K546" s="66">
        <v>-123.605225</v>
      </c>
      <c r="L546">
        <v>10.8</v>
      </c>
    </row>
    <row r="547" spans="1:12" x14ac:dyDescent="0.3">
      <c r="A547" s="122" t="s">
        <v>1195</v>
      </c>
      <c r="B547" s="123">
        <v>900007</v>
      </c>
      <c r="C547" s="123"/>
      <c r="D547" s="122">
        <v>1001028</v>
      </c>
      <c r="E547" s="122">
        <v>6101</v>
      </c>
      <c r="F547" s="122"/>
      <c r="G547" s="122" t="s">
        <v>373</v>
      </c>
      <c r="H547" s="122" t="s">
        <v>353</v>
      </c>
      <c r="I547" t="s">
        <v>1196</v>
      </c>
      <c r="J547" s="66">
        <v>44.290128000000003</v>
      </c>
      <c r="K547" s="66">
        <v>-105.38148200000001</v>
      </c>
      <c r="L547">
        <v>362</v>
      </c>
    </row>
    <row r="548" spans="1:12" x14ac:dyDescent="0.3">
      <c r="A548" s="122" t="s">
        <v>1197</v>
      </c>
      <c r="B548" s="123">
        <v>43155500</v>
      </c>
      <c r="C548" s="123"/>
      <c r="D548" s="122"/>
      <c r="E548" s="122">
        <v>57126</v>
      </c>
      <c r="F548" s="122"/>
      <c r="G548" s="122" t="s">
        <v>258</v>
      </c>
      <c r="H548" s="122" t="s">
        <v>1</v>
      </c>
    </row>
    <row r="549" spans="1:12" x14ac:dyDescent="0.3">
      <c r="A549" s="122" t="s">
        <v>1198</v>
      </c>
      <c r="B549" s="123">
        <v>500188</v>
      </c>
      <c r="C549" s="123"/>
      <c r="D549" s="122"/>
      <c r="E549" s="122">
        <v>3852</v>
      </c>
      <c r="F549" s="122"/>
      <c r="G549" s="122" t="s">
        <v>230</v>
      </c>
      <c r="H549" s="122" t="s">
        <v>234</v>
      </c>
      <c r="I549" t="s">
        <v>1199</v>
      </c>
      <c r="J549" s="66">
        <v>45.962769999999999</v>
      </c>
      <c r="K549" s="66">
        <v>-122.33546699999999</v>
      </c>
      <c r="L549">
        <v>134</v>
      </c>
    </row>
    <row r="550" spans="1:12" x14ac:dyDescent="0.3">
      <c r="A550" s="122" t="s">
        <v>1200</v>
      </c>
      <c r="B550" s="123">
        <v>11565100</v>
      </c>
      <c r="C550" s="123"/>
      <c r="D550" s="122"/>
      <c r="E550" s="122">
        <v>3878</v>
      </c>
      <c r="F550" s="122"/>
      <c r="G550" s="122" t="s">
        <v>230</v>
      </c>
      <c r="H550" s="122" t="s">
        <v>234</v>
      </c>
    </row>
    <row r="551" spans="1:12" x14ac:dyDescent="0.3">
      <c r="A551" s="122" t="s">
        <v>1201</v>
      </c>
      <c r="B551" s="123">
        <v>900015</v>
      </c>
      <c r="C551" s="123"/>
      <c r="D551" s="122">
        <v>1001424</v>
      </c>
      <c r="E551" s="122">
        <v>120</v>
      </c>
      <c r="F551" s="122"/>
      <c r="G551" s="122" t="s">
        <v>236</v>
      </c>
      <c r="H551" s="122" t="s">
        <v>240</v>
      </c>
      <c r="I551" t="s">
        <v>1202</v>
      </c>
      <c r="J551" s="66">
        <v>32.721400000000003</v>
      </c>
      <c r="K551" s="66">
        <v>-114.7106</v>
      </c>
      <c r="L551">
        <v>425</v>
      </c>
    </row>
    <row r="552" spans="1:12" x14ac:dyDescent="0.3">
      <c r="A552" s="122" t="s">
        <v>1203</v>
      </c>
      <c r="B552" s="123">
        <v>900160</v>
      </c>
      <c r="C552" s="123"/>
      <c r="D552" s="122">
        <v>1009168</v>
      </c>
      <c r="E552" s="122">
        <v>54694</v>
      </c>
      <c r="F552" s="122"/>
      <c r="G552" s="122" t="s">
        <v>236</v>
      </c>
      <c r="H552" s="122" t="s">
        <v>240</v>
      </c>
      <c r="I552" t="s">
        <v>1204</v>
      </c>
      <c r="J552" s="66">
        <v>32.728822000000001</v>
      </c>
      <c r="K552" s="66">
        <v>-114.654053</v>
      </c>
      <c r="L552">
        <v>62.6</v>
      </c>
    </row>
  </sheetData>
  <sheetProtection algorithmName="SHA-512" hashValue="W8ABx9j4QMdUSQQqOHETL+A92Sp252nsIANtm08oQhv8fuQkjSFbfuXvmmDcXj0rfw0jeTqdh7Brgp8pBRZEVA==" saltValue="xpjmKYhiJFP0/Fw45WJlpA==" spinCount="100000" sheet="1" formatCells="0" formatColumns="0" formatRows="0" sort="0" autoFilter="0"/>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F8A2-FCCC-47B1-A527-0A7F61410E5C}">
  <dimension ref="A1:Y221"/>
  <sheetViews>
    <sheetView zoomScale="112" zoomScaleNormal="112" workbookViewId="0">
      <selection activeCell="D4" sqref="D4"/>
    </sheetView>
  </sheetViews>
  <sheetFormatPr defaultRowHeight="14.4" x14ac:dyDescent="0.3"/>
  <cols>
    <col min="1" max="1" width="42.109375" bestFit="1" customWidth="1"/>
    <col min="2" max="2" width="10.44140625" customWidth="1"/>
  </cols>
  <sheetData>
    <row r="1" spans="1:3" x14ac:dyDescent="0.3">
      <c r="A1" s="1" t="s">
        <v>1</v>
      </c>
      <c r="B1" s="1" t="str">
        <f>'Start Here'!B29</f>
        <v/>
      </c>
    </row>
    <row r="2" spans="1:3" x14ac:dyDescent="0.3">
      <c r="A2" s="1" t="s">
        <v>41</v>
      </c>
      <c r="B2" s="1">
        <f>'Start Here'!B30</f>
        <v>2024</v>
      </c>
    </row>
    <row r="3" spans="1:3" x14ac:dyDescent="0.3">
      <c r="A3" s="1" t="s">
        <v>42</v>
      </c>
      <c r="B3" s="1" t="str">
        <f ca="1">IF(COUNTIF($B$8:$B$11,"Fail")&gt;0,"Fail","Pass")</f>
        <v>Fail</v>
      </c>
    </row>
    <row r="4" spans="1:3" x14ac:dyDescent="0.3">
      <c r="A4" s="1" t="s">
        <v>43</v>
      </c>
      <c r="B4" s="1" t="s">
        <v>45</v>
      </c>
    </row>
    <row r="5" spans="1:3" x14ac:dyDescent="0.3">
      <c r="A5" s="1" t="s">
        <v>3</v>
      </c>
      <c r="B5" s="1" t="str">
        <f>'Start Here'!D2</f>
        <v>Version 3.0</v>
      </c>
    </row>
    <row r="8" spans="1:3" x14ac:dyDescent="0.3">
      <c r="A8" s="1" t="s">
        <v>44</v>
      </c>
      <c r="B8" s="12" t="str">
        <f>IF(OR(COUNTBLANK('Start Here'!B28)+COUNTBLANK('Start Here'!B29)),"FAIL","PASS")</f>
        <v>FAIL</v>
      </c>
      <c r="C8" t="s">
        <v>95</v>
      </c>
    </row>
    <row r="9" spans="1:3" x14ac:dyDescent="0.3">
      <c r="A9" s="1" t="s">
        <v>99</v>
      </c>
      <c r="B9" s="12" t="str">
        <f>IF(B1="ENTER HERE","FAIL","PASS")</f>
        <v>PASS</v>
      </c>
      <c r="C9" t="s">
        <v>101</v>
      </c>
    </row>
    <row r="10" spans="1:3" x14ac:dyDescent="0.3">
      <c r="A10" s="1" t="s">
        <v>81</v>
      </c>
      <c r="B10" t="str">
        <f>IF(COUNTIF('Specified Sources'!AH4:AH200,"Verify Entry message: Complete all required (light green) cells in this row.")&gt;0,"FAIL","PASS")</f>
        <v>PASS</v>
      </c>
      <c r="C10" t="s">
        <v>100</v>
      </c>
    </row>
    <row r="11" spans="1:3" x14ac:dyDescent="0.3">
      <c r="A11" s="1" t="s">
        <v>156</v>
      </c>
      <c r="B11" t="str">
        <f ca="1">IF(OR(B19="FAIL",B23= "FAIL"), "FAIL", "PASS")</f>
        <v>PASS</v>
      </c>
      <c r="C11" t="s">
        <v>157</v>
      </c>
    </row>
    <row r="17" spans="1:25" x14ac:dyDescent="0.3">
      <c r="A17" s="1" t="s">
        <v>158</v>
      </c>
    </row>
    <row r="18" spans="1:25" x14ac:dyDescent="0.3">
      <c r="A18" s="12"/>
    </row>
    <row r="19" spans="1:25" x14ac:dyDescent="0.3">
      <c r="A19" s="1" t="s">
        <v>159</v>
      </c>
      <c r="B19" s="1" t="str">
        <f ca="1">IF(OR(B20="FAIL",B21= "FAIL"), "FAIL", "PASS")</f>
        <v>PASS</v>
      </c>
    </row>
    <row r="20" spans="1:25" hidden="1" x14ac:dyDescent="0.3">
      <c r="A20" s="41" t="s">
        <v>160</v>
      </c>
      <c r="B20" t="b">
        <f ca="1">ISNUMBER(SEARCH(".xls",_xlfn.FORMULATEXT('Start Here'!B28)))</f>
        <v>0</v>
      </c>
    </row>
    <row r="21" spans="1:25" hidden="1" x14ac:dyDescent="0.3">
      <c r="A21" s="41" t="s">
        <v>161</v>
      </c>
      <c r="B21" t="b">
        <f ca="1">ISNUMBER(SEARCH(".xls",_xlfn.FORMULATEXT('Start Here'!B31)))</f>
        <v>0</v>
      </c>
    </row>
    <row r="23" spans="1:25" x14ac:dyDescent="0.3">
      <c r="A23" s="1" t="s">
        <v>162</v>
      </c>
      <c r="B23" s="1" t="str">
        <f ca="1">IF(COUNTIF(A25:Y221,"TRUE")&gt;0,"FAIL","PASS")</f>
        <v>PASS</v>
      </c>
    </row>
    <row r="24" spans="1:25" hidden="1" x14ac:dyDescent="0.3">
      <c r="A24" s="60" t="s">
        <v>165</v>
      </c>
      <c r="B24" t="s">
        <v>166</v>
      </c>
      <c r="C24" t="s">
        <v>169</v>
      </c>
      <c r="D24" t="s">
        <v>170</v>
      </c>
      <c r="E24" t="s">
        <v>171</v>
      </c>
      <c r="F24" t="s">
        <v>172</v>
      </c>
      <c r="G24" t="s">
        <v>16</v>
      </c>
      <c r="H24" t="s">
        <v>167</v>
      </c>
      <c r="I24" t="s">
        <v>14</v>
      </c>
      <c r="J24" t="s">
        <v>15</v>
      </c>
      <c r="K24" t="s">
        <v>36</v>
      </c>
      <c r="L24" t="s">
        <v>37</v>
      </c>
      <c r="M24" t="s">
        <v>168</v>
      </c>
      <c r="N24" t="s">
        <v>17</v>
      </c>
      <c r="O24" t="s">
        <v>19</v>
      </c>
      <c r="P24" t="s">
        <v>33</v>
      </c>
      <c r="Q24" t="s">
        <v>38</v>
      </c>
      <c r="R24" t="s">
        <v>173</v>
      </c>
      <c r="S24" t="s">
        <v>174</v>
      </c>
      <c r="T24" t="s">
        <v>175</v>
      </c>
      <c r="U24" t="s">
        <v>176</v>
      </c>
      <c r="V24" t="s">
        <v>34</v>
      </c>
      <c r="W24" t="s">
        <v>177</v>
      </c>
      <c r="X24" t="s">
        <v>35</v>
      </c>
      <c r="Y24" t="s">
        <v>182</v>
      </c>
    </row>
    <row r="25" spans="1:25" hidden="1" x14ac:dyDescent="0.3">
      <c r="A25" s="61" t="b" cm="1">
        <f t="array" aca="1" ref="A25:B221" ca="1">ISNUMBER(SEARCH(".xls",_xlfn.FORMULATEXT(Table4[[Facility_Name]:[Unit]])))</f>
        <v>0</v>
      </c>
      <c r="B25" t="b">
        <f ca="1"/>
        <v>0</v>
      </c>
      <c r="C25" s="1" t="b" cm="1">
        <f t="array" aca="1" ref="C25:M221" ca="1">ISNUMBER(SEARCH(".xls",_xlfn.FORMULATEXT(Table4[[EPA_Acid_Rain_Program]:[Percent_Ownership]])))</f>
        <v>0</v>
      </c>
      <c r="D25" t="b">
        <f ca="1"/>
        <v>0</v>
      </c>
      <c r="E25" t="b">
        <f ca="1"/>
        <v>0</v>
      </c>
      <c r="F25" t="b">
        <f ca="1"/>
        <v>0</v>
      </c>
      <c r="G25" t="b">
        <f ca="1"/>
        <v>0</v>
      </c>
      <c r="H25" t="b">
        <f ca="1"/>
        <v>0</v>
      </c>
      <c r="I25" t="b">
        <f ca="1"/>
        <v>0</v>
      </c>
      <c r="J25" t="b">
        <f ca="1"/>
        <v>0</v>
      </c>
      <c r="K25" t="b">
        <f ca="1"/>
        <v>0</v>
      </c>
      <c r="L25" t="b">
        <f ca="1"/>
        <v>0</v>
      </c>
      <c r="M25" t="b">
        <f ca="1"/>
        <v>0</v>
      </c>
      <c r="N25" s="1" t="b" cm="1">
        <f t="array" aca="1" ref="N25:N221" ca="1">ISNUMBER(SEARCH(".xls",_xlfn.FORMULATEXT(Table4[Operation_Start_Date])))</f>
        <v>0</v>
      </c>
      <c r="O25" s="1" t="b" cm="1">
        <f t="array" aca="1" ref="O25:Q221" ca="1">ISNUMBER(SEARCH(".xls",_xlfn.FORMULATEXT(Table4[[Date_of_Repowering]:[Fuel_Description]])))</f>
        <v>0</v>
      </c>
      <c r="P25" t="b">
        <f ca="1"/>
        <v>0</v>
      </c>
      <c r="Q25" t="b">
        <f ca="1"/>
        <v>0</v>
      </c>
      <c r="R25" s="59" t="b" cm="1">
        <f t="array" aca="1" ref="R25:U221" ca="1">ISNUMBER(SEARCH(".xls",_xlfn.FORMULATEXT(Table4[[Net_Nameplate_Capacity_MW]:[Gross_Generation_MWh]])))</f>
        <v>0</v>
      </c>
      <c r="S25" t="b">
        <f ca="1"/>
        <v>0</v>
      </c>
      <c r="T25" t="b">
        <f ca="1"/>
        <v>0</v>
      </c>
      <c r="U25" t="b">
        <f ca="1"/>
        <v>0</v>
      </c>
      <c r="V25" s="1" t="b" cm="1">
        <f t="array" aca="1" ref="V25:X221" ca="1">ISNUMBER(SEARCH(".xls",_xlfn.FORMULATEXT(Table4[[Implementation_Date]:[Description_of_Activities]])))</f>
        <v>0</v>
      </c>
      <c r="W25" t="b">
        <f ca="1"/>
        <v>0</v>
      </c>
      <c r="X25" t="b">
        <f ca="1"/>
        <v>0</v>
      </c>
      <c r="Y25" s="1" t="b" cm="1">
        <f t="array" aca="1" ref="Y25:Y221" ca="1">ISNUMBER(SEARCH(".xls",_xlfn.FORMULATEXT(Table4[Notes])))</f>
        <v>0</v>
      </c>
    </row>
    <row r="26" spans="1:25" hidden="1" x14ac:dyDescent="0.3">
      <c r="A26" s="60" t="b">
        <f ca="1"/>
        <v>0</v>
      </c>
      <c r="B26" t="b">
        <f ca="1"/>
        <v>0</v>
      </c>
      <c r="C26" t="b">
        <f ca="1"/>
        <v>0</v>
      </c>
      <c r="D26" t="b">
        <f ca="1"/>
        <v>0</v>
      </c>
      <c r="E26" t="b">
        <f ca="1"/>
        <v>0</v>
      </c>
      <c r="F26" t="b">
        <f ca="1"/>
        <v>0</v>
      </c>
      <c r="G26" t="b">
        <f ca="1"/>
        <v>0</v>
      </c>
      <c r="H26" t="b">
        <f ca="1"/>
        <v>0</v>
      </c>
      <c r="I26" t="b">
        <f ca="1"/>
        <v>0</v>
      </c>
      <c r="J26" t="b">
        <f ca="1"/>
        <v>0</v>
      </c>
      <c r="K26" t="b">
        <f ca="1"/>
        <v>0</v>
      </c>
      <c r="L26" t="b">
        <f ca="1"/>
        <v>0</v>
      </c>
      <c r="M26" t="b">
        <f ca="1"/>
        <v>0</v>
      </c>
      <c r="N26" t="b">
        <f ca="1"/>
        <v>0</v>
      </c>
      <c r="O26" t="b">
        <f ca="1"/>
        <v>0</v>
      </c>
      <c r="P26" t="b">
        <f ca="1"/>
        <v>0</v>
      </c>
      <c r="Q26" t="b">
        <f ca="1"/>
        <v>0</v>
      </c>
      <c r="R26" t="b">
        <f ca="1"/>
        <v>0</v>
      </c>
      <c r="S26" t="b">
        <f ca="1"/>
        <v>0</v>
      </c>
      <c r="T26" t="b">
        <f ca="1"/>
        <v>0</v>
      </c>
      <c r="U26" t="b">
        <f ca="1"/>
        <v>0</v>
      </c>
      <c r="V26" t="b">
        <f ca="1"/>
        <v>0</v>
      </c>
      <c r="W26" t="b">
        <f ca="1"/>
        <v>0</v>
      </c>
      <c r="X26" t="b">
        <f ca="1"/>
        <v>0</v>
      </c>
      <c r="Y26" t="b">
        <f ca="1"/>
        <v>0</v>
      </c>
    </row>
    <row r="27" spans="1:25" hidden="1" x14ac:dyDescent="0.3">
      <c r="A27" s="60" t="b">
        <f ca="1"/>
        <v>0</v>
      </c>
      <c r="B27" t="b">
        <f ca="1"/>
        <v>0</v>
      </c>
      <c r="C27" t="b">
        <f ca="1"/>
        <v>0</v>
      </c>
      <c r="D27" t="b">
        <f ca="1"/>
        <v>0</v>
      </c>
      <c r="E27" t="b">
        <f ca="1"/>
        <v>0</v>
      </c>
      <c r="F27" t="b">
        <f ca="1"/>
        <v>0</v>
      </c>
      <c r="G27" t="b">
        <f ca="1"/>
        <v>0</v>
      </c>
      <c r="H27" t="b">
        <f ca="1"/>
        <v>0</v>
      </c>
      <c r="I27" t="b">
        <f ca="1"/>
        <v>0</v>
      </c>
      <c r="J27" t="b">
        <f ca="1"/>
        <v>0</v>
      </c>
      <c r="K27" t="b">
        <f ca="1"/>
        <v>0</v>
      </c>
      <c r="L27" t="b">
        <f ca="1"/>
        <v>0</v>
      </c>
      <c r="M27" t="b">
        <f ca="1"/>
        <v>0</v>
      </c>
      <c r="N27" t="b">
        <f ca="1"/>
        <v>0</v>
      </c>
      <c r="O27" t="b">
        <f ca="1"/>
        <v>0</v>
      </c>
      <c r="P27" t="b">
        <f ca="1"/>
        <v>0</v>
      </c>
      <c r="Q27" t="b">
        <f ca="1"/>
        <v>0</v>
      </c>
      <c r="R27" t="b">
        <f ca="1"/>
        <v>0</v>
      </c>
      <c r="S27" t="b">
        <f ca="1"/>
        <v>0</v>
      </c>
      <c r="T27" t="b">
        <f ca="1"/>
        <v>0</v>
      </c>
      <c r="U27" t="b">
        <f ca="1"/>
        <v>0</v>
      </c>
      <c r="V27" t="b">
        <f ca="1"/>
        <v>0</v>
      </c>
      <c r="W27" t="b">
        <f ca="1"/>
        <v>0</v>
      </c>
      <c r="X27" t="b">
        <f ca="1"/>
        <v>0</v>
      </c>
      <c r="Y27" t="b">
        <f ca="1"/>
        <v>0</v>
      </c>
    </row>
    <row r="28" spans="1:25" hidden="1" x14ac:dyDescent="0.3">
      <c r="A28" s="60" t="b">
        <f ca="1"/>
        <v>0</v>
      </c>
      <c r="B28" t="b">
        <f ca="1"/>
        <v>0</v>
      </c>
      <c r="C28" t="b">
        <f ca="1"/>
        <v>0</v>
      </c>
      <c r="D28" t="b">
        <f ca="1"/>
        <v>0</v>
      </c>
      <c r="E28" t="b">
        <f ca="1"/>
        <v>0</v>
      </c>
      <c r="F28" t="b">
        <f ca="1"/>
        <v>0</v>
      </c>
      <c r="G28" t="b">
        <f ca="1"/>
        <v>0</v>
      </c>
      <c r="H28" t="b">
        <f ca="1"/>
        <v>0</v>
      </c>
      <c r="I28" t="b">
        <f ca="1"/>
        <v>0</v>
      </c>
      <c r="J28" t="b">
        <f ca="1"/>
        <v>0</v>
      </c>
      <c r="K28" t="b">
        <f ca="1"/>
        <v>0</v>
      </c>
      <c r="L28" t="b">
        <f ca="1"/>
        <v>0</v>
      </c>
      <c r="M28" t="b">
        <f ca="1"/>
        <v>0</v>
      </c>
      <c r="N28" t="b">
        <f ca="1"/>
        <v>0</v>
      </c>
      <c r="O28" t="b">
        <f ca="1"/>
        <v>0</v>
      </c>
      <c r="P28" t="b">
        <f ca="1"/>
        <v>0</v>
      </c>
      <c r="Q28" t="b">
        <f ca="1"/>
        <v>0</v>
      </c>
      <c r="R28" t="b">
        <f ca="1"/>
        <v>0</v>
      </c>
      <c r="S28" t="b">
        <f ca="1"/>
        <v>0</v>
      </c>
      <c r="T28" t="b">
        <f ca="1"/>
        <v>0</v>
      </c>
      <c r="U28" t="b">
        <f ca="1"/>
        <v>0</v>
      </c>
      <c r="V28" t="b">
        <f ca="1"/>
        <v>0</v>
      </c>
      <c r="W28" t="b">
        <f ca="1"/>
        <v>0</v>
      </c>
      <c r="X28" t="b">
        <f ca="1"/>
        <v>0</v>
      </c>
      <c r="Y28" t="b">
        <f ca="1"/>
        <v>0</v>
      </c>
    </row>
    <row r="29" spans="1:25" hidden="1" x14ac:dyDescent="0.3">
      <c r="A29" s="60" t="b">
        <f ca="1"/>
        <v>0</v>
      </c>
      <c r="B29" t="b">
        <f ca="1"/>
        <v>0</v>
      </c>
      <c r="C29" t="b">
        <f ca="1"/>
        <v>0</v>
      </c>
      <c r="D29" t="b">
        <f ca="1"/>
        <v>0</v>
      </c>
      <c r="E29" t="b">
        <f ca="1"/>
        <v>0</v>
      </c>
      <c r="F29" t="b">
        <f ca="1"/>
        <v>0</v>
      </c>
      <c r="G29" t="b">
        <f ca="1"/>
        <v>0</v>
      </c>
      <c r="H29" t="b">
        <f ca="1"/>
        <v>0</v>
      </c>
      <c r="I29" t="b">
        <f ca="1"/>
        <v>0</v>
      </c>
      <c r="J29" t="b">
        <f ca="1"/>
        <v>0</v>
      </c>
      <c r="K29" t="b">
        <f ca="1"/>
        <v>0</v>
      </c>
      <c r="L29" t="b">
        <f ca="1"/>
        <v>0</v>
      </c>
      <c r="M29" t="b">
        <f ca="1"/>
        <v>0</v>
      </c>
      <c r="N29" t="b">
        <f ca="1"/>
        <v>0</v>
      </c>
      <c r="O29" t="b">
        <f ca="1"/>
        <v>0</v>
      </c>
      <c r="P29" t="b">
        <f ca="1"/>
        <v>0</v>
      </c>
      <c r="Q29" t="b">
        <f ca="1"/>
        <v>0</v>
      </c>
      <c r="R29" t="b">
        <f ca="1"/>
        <v>0</v>
      </c>
      <c r="S29" t="b">
        <f ca="1"/>
        <v>0</v>
      </c>
      <c r="T29" t="b">
        <f ca="1"/>
        <v>0</v>
      </c>
      <c r="U29" t="b">
        <f ca="1"/>
        <v>0</v>
      </c>
      <c r="V29" t="b">
        <f ca="1"/>
        <v>0</v>
      </c>
      <c r="W29" t="b">
        <f ca="1"/>
        <v>0</v>
      </c>
      <c r="X29" t="b">
        <f ca="1"/>
        <v>0</v>
      </c>
      <c r="Y29" t="b">
        <f ca="1"/>
        <v>0</v>
      </c>
    </row>
    <row r="30" spans="1:25" hidden="1" x14ac:dyDescent="0.3">
      <c r="A30" s="60" t="b">
        <f ca="1"/>
        <v>0</v>
      </c>
      <c r="B30" t="b">
        <f ca="1"/>
        <v>0</v>
      </c>
      <c r="C30" t="b">
        <f ca="1"/>
        <v>0</v>
      </c>
      <c r="D30" t="b">
        <f ca="1"/>
        <v>0</v>
      </c>
      <c r="E30" t="b">
        <f ca="1"/>
        <v>0</v>
      </c>
      <c r="F30" t="b">
        <f ca="1"/>
        <v>0</v>
      </c>
      <c r="G30" t="b">
        <f ca="1"/>
        <v>0</v>
      </c>
      <c r="H30" t="b">
        <f ca="1"/>
        <v>0</v>
      </c>
      <c r="I30" t="b">
        <f ca="1"/>
        <v>0</v>
      </c>
      <c r="J30" t="b">
        <f ca="1"/>
        <v>0</v>
      </c>
      <c r="K30" t="b">
        <f ca="1"/>
        <v>0</v>
      </c>
      <c r="L30" t="b">
        <f ca="1"/>
        <v>0</v>
      </c>
      <c r="M30" t="b">
        <f ca="1"/>
        <v>0</v>
      </c>
      <c r="N30" t="b">
        <f ca="1"/>
        <v>0</v>
      </c>
      <c r="O30" t="b">
        <f ca="1"/>
        <v>0</v>
      </c>
      <c r="P30" t="b">
        <f ca="1"/>
        <v>0</v>
      </c>
      <c r="Q30" t="b">
        <f ca="1"/>
        <v>0</v>
      </c>
      <c r="R30" t="b">
        <f ca="1"/>
        <v>0</v>
      </c>
      <c r="S30" t="b">
        <f ca="1"/>
        <v>0</v>
      </c>
      <c r="T30" t="b">
        <f ca="1"/>
        <v>0</v>
      </c>
      <c r="U30" t="b">
        <f ca="1"/>
        <v>0</v>
      </c>
      <c r="V30" t="b">
        <f ca="1"/>
        <v>0</v>
      </c>
      <c r="W30" t="b">
        <f ca="1"/>
        <v>0</v>
      </c>
      <c r="X30" t="b">
        <f ca="1"/>
        <v>0</v>
      </c>
      <c r="Y30" t="b">
        <f ca="1"/>
        <v>0</v>
      </c>
    </row>
    <row r="31" spans="1:25" hidden="1" x14ac:dyDescent="0.3">
      <c r="A31" s="60" t="b">
        <f ca="1"/>
        <v>0</v>
      </c>
      <c r="B31" t="b">
        <f ca="1"/>
        <v>0</v>
      </c>
      <c r="C31" t="b">
        <f ca="1"/>
        <v>0</v>
      </c>
      <c r="D31" t="b">
        <f ca="1"/>
        <v>0</v>
      </c>
      <c r="E31" t="b">
        <f ca="1"/>
        <v>0</v>
      </c>
      <c r="F31" t="b">
        <f ca="1"/>
        <v>0</v>
      </c>
      <c r="G31" t="b">
        <f ca="1"/>
        <v>0</v>
      </c>
      <c r="H31" t="b">
        <f ca="1"/>
        <v>0</v>
      </c>
      <c r="I31" t="b">
        <f ca="1"/>
        <v>0</v>
      </c>
      <c r="J31" t="b">
        <f ca="1"/>
        <v>0</v>
      </c>
      <c r="K31" t="b">
        <f ca="1"/>
        <v>0</v>
      </c>
      <c r="L31" t="b">
        <f ca="1"/>
        <v>0</v>
      </c>
      <c r="M31" t="b">
        <f ca="1"/>
        <v>0</v>
      </c>
      <c r="N31" t="b">
        <f ca="1"/>
        <v>0</v>
      </c>
      <c r="O31" t="b">
        <f ca="1"/>
        <v>0</v>
      </c>
      <c r="P31" t="b">
        <f ca="1"/>
        <v>0</v>
      </c>
      <c r="Q31" t="b">
        <f ca="1"/>
        <v>0</v>
      </c>
      <c r="R31" t="b">
        <f ca="1"/>
        <v>0</v>
      </c>
      <c r="S31" t="b">
        <f ca="1"/>
        <v>0</v>
      </c>
      <c r="T31" t="b">
        <f ca="1"/>
        <v>0</v>
      </c>
      <c r="U31" t="b">
        <f ca="1"/>
        <v>0</v>
      </c>
      <c r="V31" t="b">
        <f ca="1"/>
        <v>0</v>
      </c>
      <c r="W31" t="b">
        <f ca="1"/>
        <v>0</v>
      </c>
      <c r="X31" t="b">
        <f ca="1"/>
        <v>0</v>
      </c>
      <c r="Y31" t="b">
        <f ca="1"/>
        <v>0</v>
      </c>
    </row>
    <row r="32" spans="1:25" hidden="1" x14ac:dyDescent="0.3">
      <c r="A32" s="60" t="b">
        <f ca="1"/>
        <v>0</v>
      </c>
      <c r="B32" t="b">
        <f ca="1"/>
        <v>0</v>
      </c>
      <c r="C32" t="b">
        <f ca="1"/>
        <v>0</v>
      </c>
      <c r="D32" t="b">
        <f ca="1"/>
        <v>0</v>
      </c>
      <c r="E32" t="b">
        <f ca="1"/>
        <v>0</v>
      </c>
      <c r="F32" t="b">
        <f ca="1"/>
        <v>0</v>
      </c>
      <c r="G32" t="b">
        <f ca="1"/>
        <v>0</v>
      </c>
      <c r="H32" t="b">
        <f ca="1"/>
        <v>0</v>
      </c>
      <c r="I32" t="b">
        <f ca="1"/>
        <v>0</v>
      </c>
      <c r="J32" t="b">
        <f ca="1"/>
        <v>0</v>
      </c>
      <c r="K32" t="b">
        <f ca="1"/>
        <v>0</v>
      </c>
      <c r="L32" t="b">
        <f ca="1"/>
        <v>0</v>
      </c>
      <c r="M32" t="b">
        <f ca="1"/>
        <v>0</v>
      </c>
      <c r="N32" t="b">
        <f ca="1"/>
        <v>0</v>
      </c>
      <c r="O32" t="b">
        <f ca="1"/>
        <v>0</v>
      </c>
      <c r="P32" t="b">
        <f ca="1"/>
        <v>0</v>
      </c>
      <c r="Q32" t="b">
        <f ca="1"/>
        <v>0</v>
      </c>
      <c r="R32" t="b">
        <f ca="1"/>
        <v>0</v>
      </c>
      <c r="S32" t="b">
        <f ca="1"/>
        <v>0</v>
      </c>
      <c r="T32" t="b">
        <f ca="1"/>
        <v>0</v>
      </c>
      <c r="U32" t="b">
        <f ca="1"/>
        <v>0</v>
      </c>
      <c r="V32" t="b">
        <f ca="1"/>
        <v>0</v>
      </c>
      <c r="W32" t="b">
        <f ca="1"/>
        <v>0</v>
      </c>
      <c r="X32" t="b">
        <f ca="1"/>
        <v>0</v>
      </c>
      <c r="Y32" t="b">
        <f ca="1"/>
        <v>0</v>
      </c>
    </row>
    <row r="33" spans="1:25" hidden="1" x14ac:dyDescent="0.3">
      <c r="A33" s="60" t="b">
        <f ca="1"/>
        <v>0</v>
      </c>
      <c r="B33" t="b">
        <f ca="1"/>
        <v>0</v>
      </c>
      <c r="C33" t="b">
        <f ca="1"/>
        <v>0</v>
      </c>
      <c r="D33" t="b">
        <f ca="1"/>
        <v>0</v>
      </c>
      <c r="E33" t="b">
        <f ca="1"/>
        <v>0</v>
      </c>
      <c r="F33" t="b">
        <f ca="1"/>
        <v>0</v>
      </c>
      <c r="G33" t="b">
        <f ca="1"/>
        <v>0</v>
      </c>
      <c r="H33" t="b">
        <f ca="1"/>
        <v>0</v>
      </c>
      <c r="I33" t="b">
        <f ca="1"/>
        <v>0</v>
      </c>
      <c r="J33" t="b">
        <f ca="1"/>
        <v>0</v>
      </c>
      <c r="K33" t="b">
        <f ca="1"/>
        <v>0</v>
      </c>
      <c r="L33" t="b">
        <f ca="1"/>
        <v>0</v>
      </c>
      <c r="M33" t="b">
        <f ca="1"/>
        <v>0</v>
      </c>
      <c r="N33" t="b">
        <f ca="1"/>
        <v>0</v>
      </c>
      <c r="O33" t="b">
        <f ca="1"/>
        <v>0</v>
      </c>
      <c r="P33" t="b">
        <f ca="1"/>
        <v>0</v>
      </c>
      <c r="Q33" t="b">
        <f ca="1"/>
        <v>0</v>
      </c>
      <c r="R33" t="b">
        <f ca="1"/>
        <v>0</v>
      </c>
      <c r="S33" t="b">
        <f ca="1"/>
        <v>0</v>
      </c>
      <c r="T33" t="b">
        <f ca="1"/>
        <v>0</v>
      </c>
      <c r="U33" t="b">
        <f ca="1"/>
        <v>0</v>
      </c>
      <c r="V33" t="b">
        <f ca="1"/>
        <v>0</v>
      </c>
      <c r="W33" t="b">
        <f ca="1"/>
        <v>0</v>
      </c>
      <c r="X33" t="b">
        <f ca="1"/>
        <v>0</v>
      </c>
      <c r="Y33" t="b">
        <f ca="1"/>
        <v>0</v>
      </c>
    </row>
    <row r="34" spans="1:25" hidden="1" x14ac:dyDescent="0.3">
      <c r="A34" s="60" t="b">
        <f ca="1"/>
        <v>0</v>
      </c>
      <c r="B34" t="b">
        <f ca="1"/>
        <v>0</v>
      </c>
      <c r="C34" t="b">
        <f ca="1"/>
        <v>0</v>
      </c>
      <c r="D34" t="b">
        <f ca="1"/>
        <v>0</v>
      </c>
      <c r="E34" t="b">
        <f ca="1"/>
        <v>0</v>
      </c>
      <c r="F34" t="b">
        <f ca="1"/>
        <v>0</v>
      </c>
      <c r="G34" t="b">
        <f ca="1"/>
        <v>0</v>
      </c>
      <c r="H34" t="b">
        <f ca="1"/>
        <v>0</v>
      </c>
      <c r="I34" t="b">
        <f ca="1"/>
        <v>0</v>
      </c>
      <c r="J34" t="b">
        <f ca="1"/>
        <v>0</v>
      </c>
      <c r="K34" t="b">
        <f ca="1"/>
        <v>0</v>
      </c>
      <c r="L34" t="b">
        <f ca="1"/>
        <v>0</v>
      </c>
      <c r="M34" t="b">
        <f ca="1"/>
        <v>0</v>
      </c>
      <c r="N34" t="b">
        <f ca="1"/>
        <v>0</v>
      </c>
      <c r="O34" t="b">
        <f ca="1"/>
        <v>0</v>
      </c>
      <c r="P34" t="b">
        <f ca="1"/>
        <v>0</v>
      </c>
      <c r="Q34" t="b">
        <f ca="1"/>
        <v>0</v>
      </c>
      <c r="R34" t="b">
        <f ca="1"/>
        <v>0</v>
      </c>
      <c r="S34" t="b">
        <f ca="1"/>
        <v>0</v>
      </c>
      <c r="T34" t="b">
        <f ca="1"/>
        <v>0</v>
      </c>
      <c r="U34" t="b">
        <f ca="1"/>
        <v>0</v>
      </c>
      <c r="V34" t="b">
        <f ca="1"/>
        <v>0</v>
      </c>
      <c r="W34" t="b">
        <f ca="1"/>
        <v>0</v>
      </c>
      <c r="X34" t="b">
        <f ca="1"/>
        <v>0</v>
      </c>
      <c r="Y34" t="b">
        <f ca="1"/>
        <v>0</v>
      </c>
    </row>
    <row r="35" spans="1:25" hidden="1" x14ac:dyDescent="0.3">
      <c r="A35" s="60" t="b">
        <f ca="1"/>
        <v>0</v>
      </c>
      <c r="B35" t="b">
        <f ca="1"/>
        <v>0</v>
      </c>
      <c r="C35" t="b">
        <f ca="1"/>
        <v>0</v>
      </c>
      <c r="D35" t="b">
        <f ca="1"/>
        <v>0</v>
      </c>
      <c r="E35" t="b">
        <f ca="1"/>
        <v>0</v>
      </c>
      <c r="F35" t="b">
        <f ca="1"/>
        <v>0</v>
      </c>
      <c r="G35" t="b">
        <f ca="1"/>
        <v>0</v>
      </c>
      <c r="H35" t="b">
        <f ca="1"/>
        <v>0</v>
      </c>
      <c r="I35" t="b">
        <f ca="1"/>
        <v>0</v>
      </c>
      <c r="J35" t="b">
        <f ca="1"/>
        <v>0</v>
      </c>
      <c r="K35" t="b">
        <f ca="1"/>
        <v>0</v>
      </c>
      <c r="L35" t="b">
        <f ca="1"/>
        <v>0</v>
      </c>
      <c r="M35" t="b">
        <f ca="1"/>
        <v>0</v>
      </c>
      <c r="N35" t="b">
        <f ca="1"/>
        <v>0</v>
      </c>
      <c r="O35" t="b">
        <f ca="1"/>
        <v>0</v>
      </c>
      <c r="P35" t="b">
        <f ca="1"/>
        <v>0</v>
      </c>
      <c r="Q35" t="b">
        <f ca="1"/>
        <v>0</v>
      </c>
      <c r="R35" t="b">
        <f ca="1"/>
        <v>0</v>
      </c>
      <c r="S35" t="b">
        <f ca="1"/>
        <v>0</v>
      </c>
      <c r="T35" t="b">
        <f ca="1"/>
        <v>0</v>
      </c>
      <c r="U35" t="b">
        <f ca="1"/>
        <v>0</v>
      </c>
      <c r="V35" t="b">
        <f ca="1"/>
        <v>0</v>
      </c>
      <c r="W35" t="b">
        <f ca="1"/>
        <v>0</v>
      </c>
      <c r="X35" t="b">
        <f ca="1"/>
        <v>0</v>
      </c>
      <c r="Y35" t="b">
        <f ca="1"/>
        <v>0</v>
      </c>
    </row>
    <row r="36" spans="1:25" hidden="1" x14ac:dyDescent="0.3">
      <c r="A36" s="60" t="b">
        <f ca="1"/>
        <v>0</v>
      </c>
      <c r="B36" t="b">
        <f ca="1"/>
        <v>0</v>
      </c>
      <c r="C36" t="b">
        <f ca="1"/>
        <v>0</v>
      </c>
      <c r="D36" t="b">
        <f ca="1"/>
        <v>0</v>
      </c>
      <c r="E36" t="b">
        <f ca="1"/>
        <v>0</v>
      </c>
      <c r="F36" t="b">
        <f ca="1"/>
        <v>0</v>
      </c>
      <c r="G36" t="b">
        <f ca="1"/>
        <v>0</v>
      </c>
      <c r="H36" t="b">
        <f ca="1"/>
        <v>0</v>
      </c>
      <c r="I36" t="b">
        <f ca="1"/>
        <v>0</v>
      </c>
      <c r="J36" t="b">
        <f ca="1"/>
        <v>0</v>
      </c>
      <c r="K36" t="b">
        <f ca="1"/>
        <v>0</v>
      </c>
      <c r="L36" t="b">
        <f ca="1"/>
        <v>0</v>
      </c>
      <c r="M36" t="b">
        <f ca="1"/>
        <v>0</v>
      </c>
      <c r="N36" t="b">
        <f ca="1"/>
        <v>0</v>
      </c>
      <c r="O36" t="b">
        <f ca="1"/>
        <v>0</v>
      </c>
      <c r="P36" t="b">
        <f ca="1"/>
        <v>0</v>
      </c>
      <c r="Q36" t="b">
        <f ca="1"/>
        <v>0</v>
      </c>
      <c r="R36" t="b">
        <f ca="1"/>
        <v>0</v>
      </c>
      <c r="S36" t="b">
        <f ca="1"/>
        <v>0</v>
      </c>
      <c r="T36" t="b">
        <f ca="1"/>
        <v>0</v>
      </c>
      <c r="U36" t="b">
        <f ca="1"/>
        <v>0</v>
      </c>
      <c r="V36" t="b">
        <f ca="1"/>
        <v>0</v>
      </c>
      <c r="W36" t="b">
        <f ca="1"/>
        <v>0</v>
      </c>
      <c r="X36" t="b">
        <f ca="1"/>
        <v>0</v>
      </c>
      <c r="Y36" t="b">
        <f ca="1"/>
        <v>0</v>
      </c>
    </row>
    <row r="37" spans="1:25" hidden="1" x14ac:dyDescent="0.3">
      <c r="A37" s="60" t="b">
        <f ca="1"/>
        <v>0</v>
      </c>
      <c r="B37" t="b">
        <f ca="1"/>
        <v>0</v>
      </c>
      <c r="C37" t="b">
        <f ca="1"/>
        <v>0</v>
      </c>
      <c r="D37" t="b">
        <f ca="1"/>
        <v>0</v>
      </c>
      <c r="E37" t="b">
        <f ca="1"/>
        <v>0</v>
      </c>
      <c r="F37" t="b">
        <f ca="1"/>
        <v>0</v>
      </c>
      <c r="G37" t="b">
        <f ca="1"/>
        <v>0</v>
      </c>
      <c r="H37" t="b">
        <f ca="1"/>
        <v>0</v>
      </c>
      <c r="I37" t="b">
        <f ca="1"/>
        <v>0</v>
      </c>
      <c r="J37" t="b">
        <f ca="1"/>
        <v>0</v>
      </c>
      <c r="K37" t="b">
        <f ca="1"/>
        <v>0</v>
      </c>
      <c r="L37" t="b">
        <f ca="1"/>
        <v>0</v>
      </c>
      <c r="M37" t="b">
        <f ca="1"/>
        <v>0</v>
      </c>
      <c r="N37" t="b">
        <f ca="1"/>
        <v>0</v>
      </c>
      <c r="O37" t="b">
        <f ca="1"/>
        <v>0</v>
      </c>
      <c r="P37" t="b">
        <f ca="1"/>
        <v>0</v>
      </c>
      <c r="Q37" t="b">
        <f ca="1"/>
        <v>0</v>
      </c>
      <c r="R37" t="b">
        <f ca="1"/>
        <v>0</v>
      </c>
      <c r="S37" t="b">
        <f ca="1"/>
        <v>0</v>
      </c>
      <c r="T37" t="b">
        <f ca="1"/>
        <v>0</v>
      </c>
      <c r="U37" t="b">
        <f ca="1"/>
        <v>0</v>
      </c>
      <c r="V37" t="b">
        <f ca="1"/>
        <v>0</v>
      </c>
      <c r="W37" t="b">
        <f ca="1"/>
        <v>0</v>
      </c>
      <c r="X37" t="b">
        <f ca="1"/>
        <v>0</v>
      </c>
      <c r="Y37" t="b">
        <f ca="1"/>
        <v>0</v>
      </c>
    </row>
    <row r="38" spans="1:25" hidden="1" x14ac:dyDescent="0.3">
      <c r="A38" s="60" t="b">
        <f ca="1"/>
        <v>0</v>
      </c>
      <c r="B38" t="b">
        <f ca="1"/>
        <v>0</v>
      </c>
      <c r="C38" t="b">
        <f ca="1"/>
        <v>0</v>
      </c>
      <c r="D38" t="b">
        <f ca="1"/>
        <v>0</v>
      </c>
      <c r="E38" t="b">
        <f ca="1"/>
        <v>0</v>
      </c>
      <c r="F38" t="b">
        <f ca="1"/>
        <v>0</v>
      </c>
      <c r="G38" t="b">
        <f ca="1"/>
        <v>0</v>
      </c>
      <c r="H38" t="b">
        <f ca="1"/>
        <v>0</v>
      </c>
      <c r="I38" t="b">
        <f ca="1"/>
        <v>0</v>
      </c>
      <c r="J38" t="b">
        <f ca="1"/>
        <v>0</v>
      </c>
      <c r="K38" t="b">
        <f ca="1"/>
        <v>0</v>
      </c>
      <c r="L38" t="b">
        <f ca="1"/>
        <v>0</v>
      </c>
      <c r="M38" t="b">
        <f ca="1"/>
        <v>0</v>
      </c>
      <c r="N38" t="b">
        <f ca="1"/>
        <v>0</v>
      </c>
      <c r="O38" t="b">
        <f ca="1"/>
        <v>0</v>
      </c>
      <c r="P38" t="b">
        <f ca="1"/>
        <v>0</v>
      </c>
      <c r="Q38" t="b">
        <f ca="1"/>
        <v>0</v>
      </c>
      <c r="R38" t="b">
        <f ca="1"/>
        <v>0</v>
      </c>
      <c r="S38" t="b">
        <f ca="1"/>
        <v>0</v>
      </c>
      <c r="T38" t="b">
        <f ca="1"/>
        <v>0</v>
      </c>
      <c r="U38" t="b">
        <f ca="1"/>
        <v>0</v>
      </c>
      <c r="V38" t="b">
        <f ca="1"/>
        <v>0</v>
      </c>
      <c r="W38" t="b">
        <f ca="1"/>
        <v>0</v>
      </c>
      <c r="X38" t="b">
        <f ca="1"/>
        <v>0</v>
      </c>
      <c r="Y38" t="b">
        <f ca="1"/>
        <v>0</v>
      </c>
    </row>
    <row r="39" spans="1:25" hidden="1" x14ac:dyDescent="0.3">
      <c r="A39" s="60" t="b">
        <f ca="1"/>
        <v>0</v>
      </c>
      <c r="B39" t="b">
        <f ca="1"/>
        <v>0</v>
      </c>
      <c r="C39" t="b">
        <f ca="1"/>
        <v>0</v>
      </c>
      <c r="D39" t="b">
        <f ca="1"/>
        <v>0</v>
      </c>
      <c r="E39" t="b">
        <f ca="1"/>
        <v>0</v>
      </c>
      <c r="F39" t="b">
        <f ca="1"/>
        <v>0</v>
      </c>
      <c r="G39" t="b">
        <f ca="1"/>
        <v>0</v>
      </c>
      <c r="H39" t="b">
        <f ca="1"/>
        <v>0</v>
      </c>
      <c r="I39" t="b">
        <f ca="1"/>
        <v>0</v>
      </c>
      <c r="J39" t="b">
        <f ca="1"/>
        <v>0</v>
      </c>
      <c r="K39" t="b">
        <f ca="1"/>
        <v>0</v>
      </c>
      <c r="L39" t="b">
        <f ca="1"/>
        <v>0</v>
      </c>
      <c r="M39" t="b">
        <f ca="1"/>
        <v>0</v>
      </c>
      <c r="N39" t="b">
        <f ca="1"/>
        <v>0</v>
      </c>
      <c r="O39" t="b">
        <f ca="1"/>
        <v>0</v>
      </c>
      <c r="P39" t="b">
        <f ca="1"/>
        <v>0</v>
      </c>
      <c r="Q39" t="b">
        <f ca="1"/>
        <v>0</v>
      </c>
      <c r="R39" t="b">
        <f ca="1"/>
        <v>0</v>
      </c>
      <c r="S39" t="b">
        <f ca="1"/>
        <v>0</v>
      </c>
      <c r="T39" t="b">
        <f ca="1"/>
        <v>0</v>
      </c>
      <c r="U39" t="b">
        <f ca="1"/>
        <v>0</v>
      </c>
      <c r="V39" t="b">
        <f ca="1"/>
        <v>0</v>
      </c>
      <c r="W39" t="b">
        <f ca="1"/>
        <v>0</v>
      </c>
      <c r="X39" t="b">
        <f ca="1"/>
        <v>0</v>
      </c>
      <c r="Y39" t="b">
        <f ca="1"/>
        <v>0</v>
      </c>
    </row>
    <row r="40" spans="1:25" hidden="1" x14ac:dyDescent="0.3">
      <c r="A40" s="60" t="b">
        <f ca="1"/>
        <v>0</v>
      </c>
      <c r="B40" t="b">
        <f ca="1"/>
        <v>0</v>
      </c>
      <c r="C40" t="b">
        <f ca="1"/>
        <v>0</v>
      </c>
      <c r="D40" t="b">
        <f ca="1"/>
        <v>0</v>
      </c>
      <c r="E40" t="b">
        <f ca="1"/>
        <v>0</v>
      </c>
      <c r="F40" t="b">
        <f ca="1"/>
        <v>0</v>
      </c>
      <c r="G40" t="b">
        <f ca="1"/>
        <v>0</v>
      </c>
      <c r="H40" t="b">
        <f ca="1"/>
        <v>0</v>
      </c>
      <c r="I40" t="b">
        <f ca="1"/>
        <v>0</v>
      </c>
      <c r="J40" t="b">
        <f ca="1"/>
        <v>0</v>
      </c>
      <c r="K40" t="b">
        <f ca="1"/>
        <v>0</v>
      </c>
      <c r="L40" t="b">
        <f ca="1"/>
        <v>0</v>
      </c>
      <c r="M40" t="b">
        <f ca="1"/>
        <v>0</v>
      </c>
      <c r="N40" t="b">
        <f ca="1"/>
        <v>0</v>
      </c>
      <c r="O40" t="b">
        <f ca="1"/>
        <v>0</v>
      </c>
      <c r="P40" t="b">
        <f ca="1"/>
        <v>0</v>
      </c>
      <c r="Q40" t="b">
        <f ca="1"/>
        <v>0</v>
      </c>
      <c r="R40" t="b">
        <f ca="1"/>
        <v>0</v>
      </c>
      <c r="S40" t="b">
        <f ca="1"/>
        <v>0</v>
      </c>
      <c r="T40" t="b">
        <f ca="1"/>
        <v>0</v>
      </c>
      <c r="U40" t="b">
        <f ca="1"/>
        <v>0</v>
      </c>
      <c r="V40" t="b">
        <f ca="1"/>
        <v>0</v>
      </c>
      <c r="W40" t="b">
        <f ca="1"/>
        <v>0</v>
      </c>
      <c r="X40" t="b">
        <f ca="1"/>
        <v>0</v>
      </c>
      <c r="Y40" t="b">
        <f ca="1"/>
        <v>0</v>
      </c>
    </row>
    <row r="41" spans="1:25" hidden="1" x14ac:dyDescent="0.3">
      <c r="A41" s="60" t="b">
        <f ca="1"/>
        <v>0</v>
      </c>
      <c r="B41" t="b">
        <f ca="1"/>
        <v>0</v>
      </c>
      <c r="C41" t="b">
        <f ca="1"/>
        <v>0</v>
      </c>
      <c r="D41" t="b">
        <f ca="1"/>
        <v>0</v>
      </c>
      <c r="E41" t="b">
        <f ca="1"/>
        <v>0</v>
      </c>
      <c r="F41" t="b">
        <f ca="1"/>
        <v>0</v>
      </c>
      <c r="G41" t="b">
        <f ca="1"/>
        <v>0</v>
      </c>
      <c r="H41" t="b">
        <f ca="1"/>
        <v>0</v>
      </c>
      <c r="I41" t="b">
        <f ca="1"/>
        <v>0</v>
      </c>
      <c r="J41" t="b">
        <f ca="1"/>
        <v>0</v>
      </c>
      <c r="K41" t="b">
        <f ca="1"/>
        <v>0</v>
      </c>
      <c r="L41" t="b">
        <f ca="1"/>
        <v>0</v>
      </c>
      <c r="M41" t="b">
        <f ca="1"/>
        <v>0</v>
      </c>
      <c r="N41" t="b">
        <f ca="1"/>
        <v>0</v>
      </c>
      <c r="O41" t="b">
        <f ca="1"/>
        <v>0</v>
      </c>
      <c r="P41" t="b">
        <f ca="1"/>
        <v>0</v>
      </c>
      <c r="Q41" t="b">
        <f ca="1"/>
        <v>0</v>
      </c>
      <c r="R41" t="b">
        <f ca="1"/>
        <v>0</v>
      </c>
      <c r="S41" t="b">
        <f ca="1"/>
        <v>0</v>
      </c>
      <c r="T41" t="b">
        <f ca="1"/>
        <v>0</v>
      </c>
      <c r="U41" t="b">
        <f ca="1"/>
        <v>0</v>
      </c>
      <c r="V41" t="b">
        <f ca="1"/>
        <v>0</v>
      </c>
      <c r="W41" t="b">
        <f ca="1"/>
        <v>0</v>
      </c>
      <c r="X41" t="b">
        <f ca="1"/>
        <v>0</v>
      </c>
      <c r="Y41" t="b">
        <f ca="1"/>
        <v>0</v>
      </c>
    </row>
    <row r="42" spans="1:25" hidden="1" x14ac:dyDescent="0.3">
      <c r="A42" s="60" t="b">
        <f ca="1"/>
        <v>0</v>
      </c>
      <c r="B42" t="b">
        <f ca="1"/>
        <v>0</v>
      </c>
      <c r="C42" t="b">
        <f ca="1"/>
        <v>0</v>
      </c>
      <c r="D42" t="b">
        <f ca="1"/>
        <v>0</v>
      </c>
      <c r="E42" t="b">
        <f ca="1"/>
        <v>0</v>
      </c>
      <c r="F42" t="b">
        <f ca="1"/>
        <v>0</v>
      </c>
      <c r="G42" t="b">
        <f ca="1"/>
        <v>0</v>
      </c>
      <c r="H42" t="b">
        <f ca="1"/>
        <v>0</v>
      </c>
      <c r="I42" t="b">
        <f ca="1"/>
        <v>0</v>
      </c>
      <c r="J42" t="b">
        <f ca="1"/>
        <v>0</v>
      </c>
      <c r="K42" t="b">
        <f ca="1"/>
        <v>0</v>
      </c>
      <c r="L42" t="b">
        <f ca="1"/>
        <v>0</v>
      </c>
      <c r="M42" t="b">
        <f ca="1"/>
        <v>0</v>
      </c>
      <c r="N42" t="b">
        <f ca="1"/>
        <v>0</v>
      </c>
      <c r="O42" t="b">
        <f ca="1"/>
        <v>0</v>
      </c>
      <c r="P42" t="b">
        <f ca="1"/>
        <v>0</v>
      </c>
      <c r="Q42" t="b">
        <f ca="1"/>
        <v>0</v>
      </c>
      <c r="R42" t="b">
        <f ca="1"/>
        <v>0</v>
      </c>
      <c r="S42" t="b">
        <f ca="1"/>
        <v>0</v>
      </c>
      <c r="T42" t="b">
        <f ca="1"/>
        <v>0</v>
      </c>
      <c r="U42" t="b">
        <f ca="1"/>
        <v>0</v>
      </c>
      <c r="V42" t="b">
        <f ca="1"/>
        <v>0</v>
      </c>
      <c r="W42" t="b">
        <f ca="1"/>
        <v>0</v>
      </c>
      <c r="X42" t="b">
        <f ca="1"/>
        <v>0</v>
      </c>
      <c r="Y42" t="b">
        <f ca="1"/>
        <v>0</v>
      </c>
    </row>
    <row r="43" spans="1:25" hidden="1" x14ac:dyDescent="0.3">
      <c r="A43" s="60" t="b">
        <f ca="1"/>
        <v>0</v>
      </c>
      <c r="B43" t="b">
        <f ca="1"/>
        <v>0</v>
      </c>
      <c r="C43" t="b">
        <f ca="1"/>
        <v>0</v>
      </c>
      <c r="D43" t="b">
        <f ca="1"/>
        <v>0</v>
      </c>
      <c r="E43" t="b">
        <f ca="1"/>
        <v>0</v>
      </c>
      <c r="F43" t="b">
        <f ca="1"/>
        <v>0</v>
      </c>
      <c r="G43" t="b">
        <f ca="1"/>
        <v>0</v>
      </c>
      <c r="H43" t="b">
        <f ca="1"/>
        <v>0</v>
      </c>
      <c r="I43" t="b">
        <f ca="1"/>
        <v>0</v>
      </c>
      <c r="J43" t="b">
        <f ca="1"/>
        <v>0</v>
      </c>
      <c r="K43" t="b">
        <f ca="1"/>
        <v>0</v>
      </c>
      <c r="L43" t="b">
        <f ca="1"/>
        <v>0</v>
      </c>
      <c r="M43" t="b">
        <f ca="1"/>
        <v>0</v>
      </c>
      <c r="N43" t="b">
        <f ca="1"/>
        <v>0</v>
      </c>
      <c r="O43" t="b">
        <f ca="1"/>
        <v>0</v>
      </c>
      <c r="P43" t="b">
        <f ca="1"/>
        <v>0</v>
      </c>
      <c r="Q43" t="b">
        <f ca="1"/>
        <v>0</v>
      </c>
      <c r="R43" t="b">
        <f ca="1"/>
        <v>0</v>
      </c>
      <c r="S43" t="b">
        <f ca="1"/>
        <v>0</v>
      </c>
      <c r="T43" t="b">
        <f ca="1"/>
        <v>0</v>
      </c>
      <c r="U43" t="b">
        <f ca="1"/>
        <v>0</v>
      </c>
      <c r="V43" t="b">
        <f ca="1"/>
        <v>0</v>
      </c>
      <c r="W43" t="b">
        <f ca="1"/>
        <v>0</v>
      </c>
      <c r="X43" t="b">
        <f ca="1"/>
        <v>0</v>
      </c>
      <c r="Y43" t="b">
        <f ca="1"/>
        <v>0</v>
      </c>
    </row>
    <row r="44" spans="1:25" hidden="1" x14ac:dyDescent="0.3">
      <c r="A44" s="60" t="b">
        <f ca="1"/>
        <v>0</v>
      </c>
      <c r="B44" t="b">
        <f ca="1"/>
        <v>0</v>
      </c>
      <c r="C44" t="b">
        <f ca="1"/>
        <v>0</v>
      </c>
      <c r="D44" t="b">
        <f ca="1"/>
        <v>0</v>
      </c>
      <c r="E44" t="b">
        <f ca="1"/>
        <v>0</v>
      </c>
      <c r="F44" t="b">
        <f ca="1"/>
        <v>0</v>
      </c>
      <c r="G44" t="b">
        <f ca="1"/>
        <v>0</v>
      </c>
      <c r="H44" t="b">
        <f ca="1"/>
        <v>0</v>
      </c>
      <c r="I44" t="b">
        <f ca="1"/>
        <v>0</v>
      </c>
      <c r="J44" t="b">
        <f ca="1"/>
        <v>0</v>
      </c>
      <c r="K44" t="b">
        <f ca="1"/>
        <v>0</v>
      </c>
      <c r="L44" t="b">
        <f ca="1"/>
        <v>0</v>
      </c>
      <c r="M44" t="b">
        <f ca="1"/>
        <v>0</v>
      </c>
      <c r="N44" t="b">
        <f ca="1"/>
        <v>0</v>
      </c>
      <c r="O44" t="b">
        <f ca="1"/>
        <v>0</v>
      </c>
      <c r="P44" t="b">
        <f ca="1"/>
        <v>0</v>
      </c>
      <c r="Q44" t="b">
        <f ca="1"/>
        <v>0</v>
      </c>
      <c r="R44" t="b">
        <f ca="1"/>
        <v>0</v>
      </c>
      <c r="S44" t="b">
        <f ca="1"/>
        <v>0</v>
      </c>
      <c r="T44" t="b">
        <f ca="1"/>
        <v>0</v>
      </c>
      <c r="U44" t="b">
        <f ca="1"/>
        <v>0</v>
      </c>
      <c r="V44" t="b">
        <f ca="1"/>
        <v>0</v>
      </c>
      <c r="W44" t="b">
        <f ca="1"/>
        <v>0</v>
      </c>
      <c r="X44" t="b">
        <f ca="1"/>
        <v>0</v>
      </c>
      <c r="Y44" t="b">
        <f ca="1"/>
        <v>0</v>
      </c>
    </row>
    <row r="45" spans="1:25" hidden="1" x14ac:dyDescent="0.3">
      <c r="A45" s="60" t="b">
        <f ca="1"/>
        <v>0</v>
      </c>
      <c r="B45" t="b">
        <f ca="1"/>
        <v>0</v>
      </c>
      <c r="C45" t="b">
        <f ca="1"/>
        <v>0</v>
      </c>
      <c r="D45" t="b">
        <f ca="1"/>
        <v>0</v>
      </c>
      <c r="E45" t="b">
        <f ca="1"/>
        <v>0</v>
      </c>
      <c r="F45" t="b">
        <f ca="1"/>
        <v>0</v>
      </c>
      <c r="G45" t="b">
        <f ca="1"/>
        <v>0</v>
      </c>
      <c r="H45" t="b">
        <f ca="1"/>
        <v>0</v>
      </c>
      <c r="I45" t="b">
        <f ca="1"/>
        <v>0</v>
      </c>
      <c r="J45" t="b">
        <f ca="1"/>
        <v>0</v>
      </c>
      <c r="K45" t="b">
        <f ca="1"/>
        <v>0</v>
      </c>
      <c r="L45" t="b">
        <f ca="1"/>
        <v>0</v>
      </c>
      <c r="M45" t="b">
        <f ca="1"/>
        <v>0</v>
      </c>
      <c r="N45" t="b">
        <f ca="1"/>
        <v>0</v>
      </c>
      <c r="O45" t="b">
        <f ca="1"/>
        <v>0</v>
      </c>
      <c r="P45" t="b">
        <f ca="1"/>
        <v>0</v>
      </c>
      <c r="Q45" t="b">
        <f ca="1"/>
        <v>0</v>
      </c>
      <c r="R45" t="b">
        <f ca="1"/>
        <v>0</v>
      </c>
      <c r="S45" t="b">
        <f ca="1"/>
        <v>0</v>
      </c>
      <c r="T45" t="b">
        <f ca="1"/>
        <v>0</v>
      </c>
      <c r="U45" t="b">
        <f ca="1"/>
        <v>0</v>
      </c>
      <c r="V45" t="b">
        <f ca="1"/>
        <v>0</v>
      </c>
      <c r="W45" t="b">
        <f ca="1"/>
        <v>0</v>
      </c>
      <c r="X45" t="b">
        <f ca="1"/>
        <v>0</v>
      </c>
      <c r="Y45" t="b">
        <f ca="1"/>
        <v>0</v>
      </c>
    </row>
    <row r="46" spans="1:25" hidden="1" x14ac:dyDescent="0.3">
      <c r="A46" s="60" t="b">
        <f ca="1"/>
        <v>0</v>
      </c>
      <c r="B46" t="b">
        <f ca="1"/>
        <v>0</v>
      </c>
      <c r="C46" t="b">
        <f ca="1"/>
        <v>0</v>
      </c>
      <c r="D46" t="b">
        <f ca="1"/>
        <v>0</v>
      </c>
      <c r="E46" t="b">
        <f ca="1"/>
        <v>0</v>
      </c>
      <c r="F46" t="b">
        <f ca="1"/>
        <v>0</v>
      </c>
      <c r="G46" t="b">
        <f ca="1"/>
        <v>0</v>
      </c>
      <c r="H46" t="b">
        <f ca="1"/>
        <v>0</v>
      </c>
      <c r="I46" t="b">
        <f ca="1"/>
        <v>0</v>
      </c>
      <c r="J46" t="b">
        <f ca="1"/>
        <v>0</v>
      </c>
      <c r="K46" t="b">
        <f ca="1"/>
        <v>0</v>
      </c>
      <c r="L46" t="b">
        <f ca="1"/>
        <v>0</v>
      </c>
      <c r="M46" t="b">
        <f ca="1"/>
        <v>0</v>
      </c>
      <c r="N46" t="b">
        <f ca="1"/>
        <v>0</v>
      </c>
      <c r="O46" t="b">
        <f ca="1"/>
        <v>0</v>
      </c>
      <c r="P46" t="b">
        <f ca="1"/>
        <v>0</v>
      </c>
      <c r="Q46" t="b">
        <f ca="1"/>
        <v>0</v>
      </c>
      <c r="R46" t="b">
        <f ca="1"/>
        <v>0</v>
      </c>
      <c r="S46" t="b">
        <f ca="1"/>
        <v>0</v>
      </c>
      <c r="T46" t="b">
        <f ca="1"/>
        <v>0</v>
      </c>
      <c r="U46" t="b">
        <f ca="1"/>
        <v>0</v>
      </c>
      <c r="V46" t="b">
        <f ca="1"/>
        <v>0</v>
      </c>
      <c r="W46" t="b">
        <f ca="1"/>
        <v>0</v>
      </c>
      <c r="X46" t="b">
        <f ca="1"/>
        <v>0</v>
      </c>
      <c r="Y46" t="b">
        <f ca="1"/>
        <v>0</v>
      </c>
    </row>
    <row r="47" spans="1:25" hidden="1" x14ac:dyDescent="0.3">
      <c r="A47" s="60" t="b">
        <f ca="1"/>
        <v>0</v>
      </c>
      <c r="B47" t="b">
        <f ca="1"/>
        <v>0</v>
      </c>
      <c r="C47" t="b">
        <f ca="1"/>
        <v>0</v>
      </c>
      <c r="D47" t="b">
        <f ca="1"/>
        <v>0</v>
      </c>
      <c r="E47" t="b">
        <f ca="1"/>
        <v>0</v>
      </c>
      <c r="F47" t="b">
        <f ca="1"/>
        <v>0</v>
      </c>
      <c r="G47" t="b">
        <f ca="1"/>
        <v>0</v>
      </c>
      <c r="H47" t="b">
        <f ca="1"/>
        <v>0</v>
      </c>
      <c r="I47" t="b">
        <f ca="1"/>
        <v>0</v>
      </c>
      <c r="J47" t="b">
        <f ca="1"/>
        <v>0</v>
      </c>
      <c r="K47" t="b">
        <f ca="1"/>
        <v>0</v>
      </c>
      <c r="L47" t="b">
        <f ca="1"/>
        <v>0</v>
      </c>
      <c r="M47" t="b">
        <f ca="1"/>
        <v>0</v>
      </c>
      <c r="N47" t="b">
        <f ca="1"/>
        <v>0</v>
      </c>
      <c r="O47" t="b">
        <f ca="1"/>
        <v>0</v>
      </c>
      <c r="P47" t="b">
        <f ca="1"/>
        <v>0</v>
      </c>
      <c r="Q47" t="b">
        <f ca="1"/>
        <v>0</v>
      </c>
      <c r="R47" t="b">
        <f ca="1"/>
        <v>0</v>
      </c>
      <c r="S47" t="b">
        <f ca="1"/>
        <v>0</v>
      </c>
      <c r="T47" t="b">
        <f ca="1"/>
        <v>0</v>
      </c>
      <c r="U47" t="b">
        <f ca="1"/>
        <v>0</v>
      </c>
      <c r="V47" t="b">
        <f ca="1"/>
        <v>0</v>
      </c>
      <c r="W47" t="b">
        <f ca="1"/>
        <v>0</v>
      </c>
      <c r="X47" t="b">
        <f ca="1"/>
        <v>0</v>
      </c>
      <c r="Y47" t="b">
        <f ca="1"/>
        <v>0</v>
      </c>
    </row>
    <row r="48" spans="1:25" hidden="1" x14ac:dyDescent="0.3">
      <c r="A48" s="60" t="b">
        <f ca="1"/>
        <v>0</v>
      </c>
      <c r="B48" t="b">
        <f ca="1"/>
        <v>0</v>
      </c>
      <c r="C48" t="b">
        <f ca="1"/>
        <v>0</v>
      </c>
      <c r="D48" t="b">
        <f ca="1"/>
        <v>0</v>
      </c>
      <c r="E48" t="b">
        <f ca="1"/>
        <v>0</v>
      </c>
      <c r="F48" t="b">
        <f ca="1"/>
        <v>0</v>
      </c>
      <c r="G48" t="b">
        <f ca="1"/>
        <v>0</v>
      </c>
      <c r="H48" t="b">
        <f ca="1"/>
        <v>0</v>
      </c>
      <c r="I48" t="b">
        <f ca="1"/>
        <v>0</v>
      </c>
      <c r="J48" t="b">
        <f ca="1"/>
        <v>0</v>
      </c>
      <c r="K48" t="b">
        <f ca="1"/>
        <v>0</v>
      </c>
      <c r="L48" t="b">
        <f ca="1"/>
        <v>0</v>
      </c>
      <c r="M48" t="b">
        <f ca="1"/>
        <v>0</v>
      </c>
      <c r="N48" t="b">
        <f ca="1"/>
        <v>0</v>
      </c>
      <c r="O48" t="b">
        <f ca="1"/>
        <v>0</v>
      </c>
      <c r="P48" t="b">
        <f ca="1"/>
        <v>0</v>
      </c>
      <c r="Q48" t="b">
        <f ca="1"/>
        <v>0</v>
      </c>
      <c r="R48" t="b">
        <f ca="1"/>
        <v>0</v>
      </c>
      <c r="S48" t="b">
        <f ca="1"/>
        <v>0</v>
      </c>
      <c r="T48" t="b">
        <f ca="1"/>
        <v>0</v>
      </c>
      <c r="U48" t="b">
        <f ca="1"/>
        <v>0</v>
      </c>
      <c r="V48" t="b">
        <f ca="1"/>
        <v>0</v>
      </c>
      <c r="W48" t="b">
        <f ca="1"/>
        <v>0</v>
      </c>
      <c r="X48" t="b">
        <f ca="1"/>
        <v>0</v>
      </c>
      <c r="Y48" t="b">
        <f ca="1"/>
        <v>0</v>
      </c>
    </row>
    <row r="49" spans="1:25" hidden="1" x14ac:dyDescent="0.3">
      <c r="A49" s="60" t="b">
        <f ca="1"/>
        <v>0</v>
      </c>
      <c r="B49" t="b">
        <f ca="1"/>
        <v>0</v>
      </c>
      <c r="C49" t="b">
        <f ca="1"/>
        <v>0</v>
      </c>
      <c r="D49" t="b">
        <f ca="1"/>
        <v>0</v>
      </c>
      <c r="E49" t="b">
        <f ca="1"/>
        <v>0</v>
      </c>
      <c r="F49" t="b">
        <f ca="1"/>
        <v>0</v>
      </c>
      <c r="G49" t="b">
        <f ca="1"/>
        <v>0</v>
      </c>
      <c r="H49" t="b">
        <f ca="1"/>
        <v>0</v>
      </c>
      <c r="I49" t="b">
        <f ca="1"/>
        <v>0</v>
      </c>
      <c r="J49" t="b">
        <f ca="1"/>
        <v>0</v>
      </c>
      <c r="K49" t="b">
        <f ca="1"/>
        <v>0</v>
      </c>
      <c r="L49" t="b">
        <f ca="1"/>
        <v>0</v>
      </c>
      <c r="M49" t="b">
        <f ca="1"/>
        <v>0</v>
      </c>
      <c r="N49" t="b">
        <f ca="1"/>
        <v>0</v>
      </c>
      <c r="O49" t="b">
        <f ca="1"/>
        <v>0</v>
      </c>
      <c r="P49" t="b">
        <f ca="1"/>
        <v>0</v>
      </c>
      <c r="Q49" t="b">
        <f ca="1"/>
        <v>0</v>
      </c>
      <c r="R49" t="b">
        <f ca="1"/>
        <v>0</v>
      </c>
      <c r="S49" t="b">
        <f ca="1"/>
        <v>0</v>
      </c>
      <c r="T49" t="b">
        <f ca="1"/>
        <v>0</v>
      </c>
      <c r="U49" t="b">
        <f ca="1"/>
        <v>0</v>
      </c>
      <c r="V49" t="b">
        <f ca="1"/>
        <v>0</v>
      </c>
      <c r="W49" t="b">
        <f ca="1"/>
        <v>0</v>
      </c>
      <c r="X49" t="b">
        <f ca="1"/>
        <v>0</v>
      </c>
      <c r="Y49" t="b">
        <f ca="1"/>
        <v>0</v>
      </c>
    </row>
    <row r="50" spans="1:25" hidden="1" x14ac:dyDescent="0.3">
      <c r="A50" s="60" t="b">
        <f ca="1"/>
        <v>0</v>
      </c>
      <c r="B50" t="b">
        <f ca="1"/>
        <v>0</v>
      </c>
      <c r="C50" t="b">
        <f ca="1"/>
        <v>0</v>
      </c>
      <c r="D50" t="b">
        <f ca="1"/>
        <v>0</v>
      </c>
      <c r="E50" t="b">
        <f ca="1"/>
        <v>0</v>
      </c>
      <c r="F50" t="b">
        <f ca="1"/>
        <v>0</v>
      </c>
      <c r="G50" t="b">
        <f ca="1"/>
        <v>0</v>
      </c>
      <c r="H50" t="b">
        <f ca="1"/>
        <v>0</v>
      </c>
      <c r="I50" t="b">
        <f ca="1"/>
        <v>0</v>
      </c>
      <c r="J50" t="b">
        <f ca="1"/>
        <v>0</v>
      </c>
      <c r="K50" t="b">
        <f ca="1"/>
        <v>0</v>
      </c>
      <c r="L50" t="b">
        <f ca="1"/>
        <v>0</v>
      </c>
      <c r="M50" t="b">
        <f ca="1"/>
        <v>0</v>
      </c>
      <c r="N50" t="b">
        <f ca="1"/>
        <v>0</v>
      </c>
      <c r="O50" t="b">
        <f ca="1"/>
        <v>0</v>
      </c>
      <c r="P50" t="b">
        <f ca="1"/>
        <v>0</v>
      </c>
      <c r="Q50" t="b">
        <f ca="1"/>
        <v>0</v>
      </c>
      <c r="R50" t="b">
        <f ca="1"/>
        <v>0</v>
      </c>
      <c r="S50" t="b">
        <f ca="1"/>
        <v>0</v>
      </c>
      <c r="T50" t="b">
        <f ca="1"/>
        <v>0</v>
      </c>
      <c r="U50" t="b">
        <f ca="1"/>
        <v>0</v>
      </c>
      <c r="V50" t="b">
        <f ca="1"/>
        <v>0</v>
      </c>
      <c r="W50" t="b">
        <f ca="1"/>
        <v>0</v>
      </c>
      <c r="X50" t="b">
        <f ca="1"/>
        <v>0</v>
      </c>
      <c r="Y50" t="b">
        <f ca="1"/>
        <v>0</v>
      </c>
    </row>
    <row r="51" spans="1:25" hidden="1" x14ac:dyDescent="0.3">
      <c r="A51" s="60" t="b">
        <f ca="1"/>
        <v>0</v>
      </c>
      <c r="B51" t="b">
        <f ca="1"/>
        <v>0</v>
      </c>
      <c r="C51" t="b">
        <f ca="1"/>
        <v>0</v>
      </c>
      <c r="D51" t="b">
        <f ca="1"/>
        <v>0</v>
      </c>
      <c r="E51" t="b">
        <f ca="1"/>
        <v>0</v>
      </c>
      <c r="F51" t="b">
        <f ca="1"/>
        <v>0</v>
      </c>
      <c r="G51" t="b">
        <f ca="1"/>
        <v>0</v>
      </c>
      <c r="H51" t="b">
        <f ca="1"/>
        <v>0</v>
      </c>
      <c r="I51" t="b">
        <f ca="1"/>
        <v>0</v>
      </c>
      <c r="J51" t="b">
        <f ca="1"/>
        <v>0</v>
      </c>
      <c r="K51" t="b">
        <f ca="1"/>
        <v>0</v>
      </c>
      <c r="L51" t="b">
        <f ca="1"/>
        <v>0</v>
      </c>
      <c r="M51" t="b">
        <f ca="1"/>
        <v>0</v>
      </c>
      <c r="N51" t="b">
        <f ca="1"/>
        <v>0</v>
      </c>
      <c r="O51" t="b">
        <f ca="1"/>
        <v>0</v>
      </c>
      <c r="P51" t="b">
        <f ca="1"/>
        <v>0</v>
      </c>
      <c r="Q51" t="b">
        <f ca="1"/>
        <v>0</v>
      </c>
      <c r="R51" t="b">
        <f ca="1"/>
        <v>0</v>
      </c>
      <c r="S51" t="b">
        <f ca="1"/>
        <v>0</v>
      </c>
      <c r="T51" t="b">
        <f ca="1"/>
        <v>0</v>
      </c>
      <c r="U51" t="b">
        <f ca="1"/>
        <v>0</v>
      </c>
      <c r="V51" t="b">
        <f ca="1"/>
        <v>0</v>
      </c>
      <c r="W51" t="b">
        <f ca="1"/>
        <v>0</v>
      </c>
      <c r="X51" t="b">
        <f ca="1"/>
        <v>0</v>
      </c>
      <c r="Y51" t="b">
        <f ca="1"/>
        <v>0</v>
      </c>
    </row>
    <row r="52" spans="1:25" hidden="1" x14ac:dyDescent="0.3">
      <c r="A52" s="60" t="b">
        <f ca="1"/>
        <v>0</v>
      </c>
      <c r="B52" t="b">
        <f ca="1"/>
        <v>0</v>
      </c>
      <c r="C52" t="b">
        <f ca="1"/>
        <v>0</v>
      </c>
      <c r="D52" t="b">
        <f ca="1"/>
        <v>0</v>
      </c>
      <c r="E52" t="b">
        <f ca="1"/>
        <v>0</v>
      </c>
      <c r="F52" t="b">
        <f ca="1"/>
        <v>0</v>
      </c>
      <c r="G52" t="b">
        <f ca="1"/>
        <v>0</v>
      </c>
      <c r="H52" t="b">
        <f ca="1"/>
        <v>0</v>
      </c>
      <c r="I52" t="b">
        <f ca="1"/>
        <v>0</v>
      </c>
      <c r="J52" t="b">
        <f ca="1"/>
        <v>0</v>
      </c>
      <c r="K52" t="b">
        <f ca="1"/>
        <v>0</v>
      </c>
      <c r="L52" t="b">
        <f ca="1"/>
        <v>0</v>
      </c>
      <c r="M52" t="b">
        <f ca="1"/>
        <v>0</v>
      </c>
      <c r="N52" t="b">
        <f ca="1"/>
        <v>0</v>
      </c>
      <c r="O52" t="b">
        <f ca="1"/>
        <v>0</v>
      </c>
      <c r="P52" t="b">
        <f ca="1"/>
        <v>0</v>
      </c>
      <c r="Q52" t="b">
        <f ca="1"/>
        <v>0</v>
      </c>
      <c r="R52" t="b">
        <f ca="1"/>
        <v>0</v>
      </c>
      <c r="S52" t="b">
        <f ca="1"/>
        <v>0</v>
      </c>
      <c r="T52" t="b">
        <f ca="1"/>
        <v>0</v>
      </c>
      <c r="U52" t="b">
        <f ca="1"/>
        <v>0</v>
      </c>
      <c r="V52" t="b">
        <f ca="1"/>
        <v>0</v>
      </c>
      <c r="W52" t="b">
        <f ca="1"/>
        <v>0</v>
      </c>
      <c r="X52" t="b">
        <f ca="1"/>
        <v>0</v>
      </c>
      <c r="Y52" t="b">
        <f ca="1"/>
        <v>0</v>
      </c>
    </row>
    <row r="53" spans="1:25" hidden="1" x14ac:dyDescent="0.3">
      <c r="A53" s="60" t="b">
        <f ca="1"/>
        <v>0</v>
      </c>
      <c r="B53" t="b">
        <f ca="1"/>
        <v>0</v>
      </c>
      <c r="C53" t="b">
        <f ca="1"/>
        <v>0</v>
      </c>
      <c r="D53" t="b">
        <f ca="1"/>
        <v>0</v>
      </c>
      <c r="E53" t="b">
        <f ca="1"/>
        <v>0</v>
      </c>
      <c r="F53" t="b">
        <f ca="1"/>
        <v>0</v>
      </c>
      <c r="G53" t="b">
        <f ca="1"/>
        <v>0</v>
      </c>
      <c r="H53" t="b">
        <f ca="1"/>
        <v>0</v>
      </c>
      <c r="I53" t="b">
        <f ca="1"/>
        <v>0</v>
      </c>
      <c r="J53" t="b">
        <f ca="1"/>
        <v>0</v>
      </c>
      <c r="K53" t="b">
        <f ca="1"/>
        <v>0</v>
      </c>
      <c r="L53" t="b">
        <f ca="1"/>
        <v>0</v>
      </c>
      <c r="M53" t="b">
        <f ca="1"/>
        <v>0</v>
      </c>
      <c r="N53" t="b">
        <f ca="1"/>
        <v>0</v>
      </c>
      <c r="O53" t="b">
        <f ca="1"/>
        <v>0</v>
      </c>
      <c r="P53" t="b">
        <f ca="1"/>
        <v>0</v>
      </c>
      <c r="Q53" t="b">
        <f ca="1"/>
        <v>0</v>
      </c>
      <c r="R53" t="b">
        <f ca="1"/>
        <v>0</v>
      </c>
      <c r="S53" t="b">
        <f ca="1"/>
        <v>0</v>
      </c>
      <c r="T53" t="b">
        <f ca="1"/>
        <v>0</v>
      </c>
      <c r="U53" t="b">
        <f ca="1"/>
        <v>0</v>
      </c>
      <c r="V53" t="b">
        <f ca="1"/>
        <v>0</v>
      </c>
      <c r="W53" t="b">
        <f ca="1"/>
        <v>0</v>
      </c>
      <c r="X53" t="b">
        <f ca="1"/>
        <v>0</v>
      </c>
      <c r="Y53" t="b">
        <f ca="1"/>
        <v>0</v>
      </c>
    </row>
    <row r="54" spans="1:25" hidden="1" x14ac:dyDescent="0.3">
      <c r="A54" s="60" t="b">
        <f ca="1"/>
        <v>0</v>
      </c>
      <c r="B54" t="b">
        <f ca="1"/>
        <v>0</v>
      </c>
      <c r="C54" t="b">
        <f ca="1"/>
        <v>0</v>
      </c>
      <c r="D54" t="b">
        <f ca="1"/>
        <v>0</v>
      </c>
      <c r="E54" t="b">
        <f ca="1"/>
        <v>0</v>
      </c>
      <c r="F54" t="b">
        <f ca="1"/>
        <v>0</v>
      </c>
      <c r="G54" t="b">
        <f ca="1"/>
        <v>0</v>
      </c>
      <c r="H54" t="b">
        <f ca="1"/>
        <v>0</v>
      </c>
      <c r="I54" t="b">
        <f ca="1"/>
        <v>0</v>
      </c>
      <c r="J54" t="b">
        <f ca="1"/>
        <v>0</v>
      </c>
      <c r="K54" t="b">
        <f ca="1"/>
        <v>0</v>
      </c>
      <c r="L54" t="b">
        <f ca="1"/>
        <v>0</v>
      </c>
      <c r="M54" t="b">
        <f ca="1"/>
        <v>0</v>
      </c>
      <c r="N54" t="b">
        <f ca="1"/>
        <v>0</v>
      </c>
      <c r="O54" t="b">
        <f ca="1"/>
        <v>0</v>
      </c>
      <c r="P54" t="b">
        <f ca="1"/>
        <v>0</v>
      </c>
      <c r="Q54" t="b">
        <f ca="1"/>
        <v>0</v>
      </c>
      <c r="R54" t="b">
        <f ca="1"/>
        <v>0</v>
      </c>
      <c r="S54" t="b">
        <f ca="1"/>
        <v>0</v>
      </c>
      <c r="T54" t="b">
        <f ca="1"/>
        <v>0</v>
      </c>
      <c r="U54" t="b">
        <f ca="1"/>
        <v>0</v>
      </c>
      <c r="V54" t="b">
        <f ca="1"/>
        <v>0</v>
      </c>
      <c r="W54" t="b">
        <f ca="1"/>
        <v>0</v>
      </c>
      <c r="X54" t="b">
        <f ca="1"/>
        <v>0</v>
      </c>
      <c r="Y54" t="b">
        <f ca="1"/>
        <v>0</v>
      </c>
    </row>
    <row r="55" spans="1:25" hidden="1" x14ac:dyDescent="0.3">
      <c r="A55" s="60" t="b">
        <f ca="1"/>
        <v>0</v>
      </c>
      <c r="B55" t="b">
        <f ca="1"/>
        <v>0</v>
      </c>
      <c r="C55" t="b">
        <f ca="1"/>
        <v>0</v>
      </c>
      <c r="D55" t="b">
        <f ca="1"/>
        <v>0</v>
      </c>
      <c r="E55" t="b">
        <f ca="1"/>
        <v>0</v>
      </c>
      <c r="F55" t="b">
        <f ca="1"/>
        <v>0</v>
      </c>
      <c r="G55" t="b">
        <f ca="1"/>
        <v>0</v>
      </c>
      <c r="H55" t="b">
        <f ca="1"/>
        <v>0</v>
      </c>
      <c r="I55" t="b">
        <f ca="1"/>
        <v>0</v>
      </c>
      <c r="J55" t="b">
        <f ca="1"/>
        <v>0</v>
      </c>
      <c r="K55" t="b">
        <f ca="1"/>
        <v>0</v>
      </c>
      <c r="L55" t="b">
        <f ca="1"/>
        <v>0</v>
      </c>
      <c r="M55" t="b">
        <f ca="1"/>
        <v>0</v>
      </c>
      <c r="N55" t="b">
        <f ca="1"/>
        <v>0</v>
      </c>
      <c r="O55" t="b">
        <f ca="1"/>
        <v>0</v>
      </c>
      <c r="P55" t="b">
        <f ca="1"/>
        <v>0</v>
      </c>
      <c r="Q55" t="b">
        <f ca="1"/>
        <v>0</v>
      </c>
      <c r="R55" t="b">
        <f ca="1"/>
        <v>0</v>
      </c>
      <c r="S55" t="b">
        <f ca="1"/>
        <v>0</v>
      </c>
      <c r="T55" t="b">
        <f ca="1"/>
        <v>0</v>
      </c>
      <c r="U55" t="b">
        <f ca="1"/>
        <v>0</v>
      </c>
      <c r="V55" t="b">
        <f ca="1"/>
        <v>0</v>
      </c>
      <c r="W55" t="b">
        <f ca="1"/>
        <v>0</v>
      </c>
      <c r="X55" t="b">
        <f ca="1"/>
        <v>0</v>
      </c>
      <c r="Y55" t="b">
        <f ca="1"/>
        <v>0</v>
      </c>
    </row>
    <row r="56" spans="1:25" hidden="1" x14ac:dyDescent="0.3">
      <c r="A56" s="60" t="b">
        <f ca="1"/>
        <v>0</v>
      </c>
      <c r="B56" t="b">
        <f ca="1"/>
        <v>0</v>
      </c>
      <c r="C56" t="b">
        <f ca="1"/>
        <v>0</v>
      </c>
      <c r="D56" t="b">
        <f ca="1"/>
        <v>0</v>
      </c>
      <c r="E56" t="b">
        <f ca="1"/>
        <v>0</v>
      </c>
      <c r="F56" t="b">
        <f ca="1"/>
        <v>0</v>
      </c>
      <c r="G56" t="b">
        <f ca="1"/>
        <v>0</v>
      </c>
      <c r="H56" t="b">
        <f ca="1"/>
        <v>0</v>
      </c>
      <c r="I56" t="b">
        <f ca="1"/>
        <v>0</v>
      </c>
      <c r="J56" t="b">
        <f ca="1"/>
        <v>0</v>
      </c>
      <c r="K56" t="b">
        <f ca="1"/>
        <v>0</v>
      </c>
      <c r="L56" t="b">
        <f ca="1"/>
        <v>0</v>
      </c>
      <c r="M56" t="b">
        <f ca="1"/>
        <v>0</v>
      </c>
      <c r="N56" t="b">
        <f ca="1"/>
        <v>0</v>
      </c>
      <c r="O56" t="b">
        <f ca="1"/>
        <v>0</v>
      </c>
      <c r="P56" t="b">
        <f ca="1"/>
        <v>0</v>
      </c>
      <c r="Q56" t="b">
        <f ca="1"/>
        <v>0</v>
      </c>
      <c r="R56" t="b">
        <f ca="1"/>
        <v>0</v>
      </c>
      <c r="S56" t="b">
        <f ca="1"/>
        <v>0</v>
      </c>
      <c r="T56" t="b">
        <f ca="1"/>
        <v>0</v>
      </c>
      <c r="U56" t="b">
        <f ca="1"/>
        <v>0</v>
      </c>
      <c r="V56" t="b">
        <f ca="1"/>
        <v>0</v>
      </c>
      <c r="W56" t="b">
        <f ca="1"/>
        <v>0</v>
      </c>
      <c r="X56" t="b">
        <f ca="1"/>
        <v>0</v>
      </c>
      <c r="Y56" t="b">
        <f ca="1"/>
        <v>0</v>
      </c>
    </row>
    <row r="57" spans="1:25" hidden="1" x14ac:dyDescent="0.3">
      <c r="A57" s="60" t="b">
        <f ca="1"/>
        <v>0</v>
      </c>
      <c r="B57" t="b">
        <f ca="1"/>
        <v>0</v>
      </c>
      <c r="C57" t="b">
        <f ca="1"/>
        <v>0</v>
      </c>
      <c r="D57" t="b">
        <f ca="1"/>
        <v>0</v>
      </c>
      <c r="E57" t="b">
        <f ca="1"/>
        <v>0</v>
      </c>
      <c r="F57" t="b">
        <f ca="1"/>
        <v>0</v>
      </c>
      <c r="G57" t="b">
        <f ca="1"/>
        <v>0</v>
      </c>
      <c r="H57" t="b">
        <f ca="1"/>
        <v>0</v>
      </c>
      <c r="I57" t="b">
        <f ca="1"/>
        <v>0</v>
      </c>
      <c r="J57" t="b">
        <f ca="1"/>
        <v>0</v>
      </c>
      <c r="K57" t="b">
        <f ca="1"/>
        <v>0</v>
      </c>
      <c r="L57" t="b">
        <f ca="1"/>
        <v>0</v>
      </c>
      <c r="M57" t="b">
        <f ca="1"/>
        <v>0</v>
      </c>
      <c r="N57" t="b">
        <f ca="1"/>
        <v>0</v>
      </c>
      <c r="O57" t="b">
        <f ca="1"/>
        <v>0</v>
      </c>
      <c r="P57" t="b">
        <f ca="1"/>
        <v>0</v>
      </c>
      <c r="Q57" t="b">
        <f ca="1"/>
        <v>0</v>
      </c>
      <c r="R57" t="b">
        <f ca="1"/>
        <v>0</v>
      </c>
      <c r="S57" t="b">
        <f ca="1"/>
        <v>0</v>
      </c>
      <c r="T57" t="b">
        <f ca="1"/>
        <v>0</v>
      </c>
      <c r="U57" t="b">
        <f ca="1"/>
        <v>0</v>
      </c>
      <c r="V57" t="b">
        <f ca="1"/>
        <v>0</v>
      </c>
      <c r="W57" t="b">
        <f ca="1"/>
        <v>0</v>
      </c>
      <c r="X57" t="b">
        <f ca="1"/>
        <v>0</v>
      </c>
      <c r="Y57" t="b">
        <f ca="1"/>
        <v>0</v>
      </c>
    </row>
    <row r="58" spans="1:25" hidden="1" x14ac:dyDescent="0.3">
      <c r="A58" s="60" t="b">
        <f ca="1"/>
        <v>0</v>
      </c>
      <c r="B58" t="b">
        <f ca="1"/>
        <v>0</v>
      </c>
      <c r="C58" t="b">
        <f ca="1"/>
        <v>0</v>
      </c>
      <c r="D58" t="b">
        <f ca="1"/>
        <v>0</v>
      </c>
      <c r="E58" t="b">
        <f ca="1"/>
        <v>0</v>
      </c>
      <c r="F58" t="b">
        <f ca="1"/>
        <v>0</v>
      </c>
      <c r="G58" t="b">
        <f ca="1"/>
        <v>0</v>
      </c>
      <c r="H58" t="b">
        <f ca="1"/>
        <v>0</v>
      </c>
      <c r="I58" t="b">
        <f ca="1"/>
        <v>0</v>
      </c>
      <c r="J58" t="b">
        <f ca="1"/>
        <v>0</v>
      </c>
      <c r="K58" t="b">
        <f ca="1"/>
        <v>0</v>
      </c>
      <c r="L58" t="b">
        <f ca="1"/>
        <v>0</v>
      </c>
      <c r="M58" t="b">
        <f ca="1"/>
        <v>0</v>
      </c>
      <c r="N58" t="b">
        <f ca="1"/>
        <v>0</v>
      </c>
      <c r="O58" t="b">
        <f ca="1"/>
        <v>0</v>
      </c>
      <c r="P58" t="b">
        <f ca="1"/>
        <v>0</v>
      </c>
      <c r="Q58" t="b">
        <f ca="1"/>
        <v>0</v>
      </c>
      <c r="R58" t="b">
        <f ca="1"/>
        <v>0</v>
      </c>
      <c r="S58" t="b">
        <f ca="1"/>
        <v>0</v>
      </c>
      <c r="T58" t="b">
        <f ca="1"/>
        <v>0</v>
      </c>
      <c r="U58" t="b">
        <f ca="1"/>
        <v>0</v>
      </c>
      <c r="V58" t="b">
        <f ca="1"/>
        <v>0</v>
      </c>
      <c r="W58" t="b">
        <f ca="1"/>
        <v>0</v>
      </c>
      <c r="X58" t="b">
        <f ca="1"/>
        <v>0</v>
      </c>
      <c r="Y58" t="b">
        <f ca="1"/>
        <v>0</v>
      </c>
    </row>
    <row r="59" spans="1:25" hidden="1" x14ac:dyDescent="0.3">
      <c r="A59" s="60" t="b">
        <f ca="1"/>
        <v>0</v>
      </c>
      <c r="B59" t="b">
        <f ca="1"/>
        <v>0</v>
      </c>
      <c r="C59" t="b">
        <f ca="1"/>
        <v>0</v>
      </c>
      <c r="D59" t="b">
        <f ca="1"/>
        <v>0</v>
      </c>
      <c r="E59" t="b">
        <f ca="1"/>
        <v>0</v>
      </c>
      <c r="F59" t="b">
        <f ca="1"/>
        <v>0</v>
      </c>
      <c r="G59" t="b">
        <f ca="1"/>
        <v>0</v>
      </c>
      <c r="H59" t="b">
        <f ca="1"/>
        <v>0</v>
      </c>
      <c r="I59" t="b">
        <f ca="1"/>
        <v>0</v>
      </c>
      <c r="J59" t="b">
        <f ca="1"/>
        <v>0</v>
      </c>
      <c r="K59" t="b">
        <f ca="1"/>
        <v>0</v>
      </c>
      <c r="L59" t="b">
        <f ca="1"/>
        <v>0</v>
      </c>
      <c r="M59" t="b">
        <f ca="1"/>
        <v>0</v>
      </c>
      <c r="N59" t="b">
        <f ca="1"/>
        <v>0</v>
      </c>
      <c r="O59" t="b">
        <f ca="1"/>
        <v>0</v>
      </c>
      <c r="P59" t="b">
        <f ca="1"/>
        <v>0</v>
      </c>
      <c r="Q59" t="b">
        <f ca="1"/>
        <v>0</v>
      </c>
      <c r="R59" t="b">
        <f ca="1"/>
        <v>0</v>
      </c>
      <c r="S59" t="b">
        <f ca="1"/>
        <v>0</v>
      </c>
      <c r="T59" t="b">
        <f ca="1"/>
        <v>0</v>
      </c>
      <c r="U59" t="b">
        <f ca="1"/>
        <v>0</v>
      </c>
      <c r="V59" t="b">
        <f ca="1"/>
        <v>0</v>
      </c>
      <c r="W59" t="b">
        <f ca="1"/>
        <v>0</v>
      </c>
      <c r="X59" t="b">
        <f ca="1"/>
        <v>0</v>
      </c>
      <c r="Y59" t="b">
        <f ca="1"/>
        <v>0</v>
      </c>
    </row>
    <row r="60" spans="1:25" hidden="1" x14ac:dyDescent="0.3">
      <c r="A60" s="60" t="b">
        <f ca="1"/>
        <v>0</v>
      </c>
      <c r="B60" t="b">
        <f ca="1"/>
        <v>0</v>
      </c>
      <c r="C60" t="b">
        <f ca="1"/>
        <v>0</v>
      </c>
      <c r="D60" t="b">
        <f ca="1"/>
        <v>0</v>
      </c>
      <c r="E60" t="b">
        <f ca="1"/>
        <v>0</v>
      </c>
      <c r="F60" t="b">
        <f ca="1"/>
        <v>0</v>
      </c>
      <c r="G60" t="b">
        <f ca="1"/>
        <v>0</v>
      </c>
      <c r="H60" t="b">
        <f ca="1"/>
        <v>0</v>
      </c>
      <c r="I60" t="b">
        <f ca="1"/>
        <v>0</v>
      </c>
      <c r="J60" t="b">
        <f ca="1"/>
        <v>0</v>
      </c>
      <c r="K60" t="b">
        <f ca="1"/>
        <v>0</v>
      </c>
      <c r="L60" t="b">
        <f ca="1"/>
        <v>0</v>
      </c>
      <c r="M60" t="b">
        <f ca="1"/>
        <v>0</v>
      </c>
      <c r="N60" t="b">
        <f ca="1"/>
        <v>0</v>
      </c>
      <c r="O60" t="b">
        <f ca="1"/>
        <v>0</v>
      </c>
      <c r="P60" t="b">
        <f ca="1"/>
        <v>0</v>
      </c>
      <c r="Q60" t="b">
        <f ca="1"/>
        <v>0</v>
      </c>
      <c r="R60" t="b">
        <f ca="1"/>
        <v>0</v>
      </c>
      <c r="S60" t="b">
        <f ca="1"/>
        <v>0</v>
      </c>
      <c r="T60" t="b">
        <f ca="1"/>
        <v>0</v>
      </c>
      <c r="U60" t="b">
        <f ca="1"/>
        <v>0</v>
      </c>
      <c r="V60" t="b">
        <f ca="1"/>
        <v>0</v>
      </c>
      <c r="W60" t="b">
        <f ca="1"/>
        <v>0</v>
      </c>
      <c r="X60" t="b">
        <f ca="1"/>
        <v>0</v>
      </c>
      <c r="Y60" t="b">
        <f ca="1"/>
        <v>0</v>
      </c>
    </row>
    <row r="61" spans="1:25" hidden="1" x14ac:dyDescent="0.3">
      <c r="A61" s="60" t="b">
        <f ca="1"/>
        <v>0</v>
      </c>
      <c r="B61" t="b">
        <f ca="1"/>
        <v>0</v>
      </c>
      <c r="C61" t="b">
        <f ca="1"/>
        <v>0</v>
      </c>
      <c r="D61" t="b">
        <f ca="1"/>
        <v>0</v>
      </c>
      <c r="E61" t="b">
        <f ca="1"/>
        <v>0</v>
      </c>
      <c r="F61" t="b">
        <f ca="1"/>
        <v>0</v>
      </c>
      <c r="G61" t="b">
        <f ca="1"/>
        <v>0</v>
      </c>
      <c r="H61" t="b">
        <f ca="1"/>
        <v>0</v>
      </c>
      <c r="I61" t="b">
        <f ca="1"/>
        <v>0</v>
      </c>
      <c r="J61" t="b">
        <f ca="1"/>
        <v>0</v>
      </c>
      <c r="K61" t="b">
        <f ca="1"/>
        <v>0</v>
      </c>
      <c r="L61" t="b">
        <f ca="1"/>
        <v>0</v>
      </c>
      <c r="M61" t="b">
        <f ca="1"/>
        <v>0</v>
      </c>
      <c r="N61" t="b">
        <f ca="1"/>
        <v>0</v>
      </c>
      <c r="O61" t="b">
        <f ca="1"/>
        <v>0</v>
      </c>
      <c r="P61" t="b">
        <f ca="1"/>
        <v>0</v>
      </c>
      <c r="Q61" t="b">
        <f ca="1"/>
        <v>0</v>
      </c>
      <c r="R61" t="b">
        <f ca="1"/>
        <v>0</v>
      </c>
      <c r="S61" t="b">
        <f ca="1"/>
        <v>0</v>
      </c>
      <c r="T61" t="b">
        <f ca="1"/>
        <v>0</v>
      </c>
      <c r="U61" t="b">
        <f ca="1"/>
        <v>0</v>
      </c>
      <c r="V61" t="b">
        <f ca="1"/>
        <v>0</v>
      </c>
      <c r="W61" t="b">
        <f ca="1"/>
        <v>0</v>
      </c>
      <c r="X61" t="b">
        <f ca="1"/>
        <v>0</v>
      </c>
      <c r="Y61" t="b">
        <f ca="1"/>
        <v>0</v>
      </c>
    </row>
    <row r="62" spans="1:25" hidden="1" x14ac:dyDescent="0.3">
      <c r="A62" s="60" t="b">
        <f ca="1"/>
        <v>0</v>
      </c>
      <c r="B62" t="b">
        <f ca="1"/>
        <v>0</v>
      </c>
      <c r="C62" t="b">
        <f ca="1"/>
        <v>0</v>
      </c>
      <c r="D62" t="b">
        <f ca="1"/>
        <v>0</v>
      </c>
      <c r="E62" t="b">
        <f ca="1"/>
        <v>0</v>
      </c>
      <c r="F62" t="b">
        <f ca="1"/>
        <v>0</v>
      </c>
      <c r="G62" t="b">
        <f ca="1"/>
        <v>0</v>
      </c>
      <c r="H62" t="b">
        <f ca="1"/>
        <v>0</v>
      </c>
      <c r="I62" t="b">
        <f ca="1"/>
        <v>0</v>
      </c>
      <c r="J62" t="b">
        <f ca="1"/>
        <v>0</v>
      </c>
      <c r="K62" t="b">
        <f ca="1"/>
        <v>0</v>
      </c>
      <c r="L62" t="b">
        <f ca="1"/>
        <v>0</v>
      </c>
      <c r="M62" t="b">
        <f ca="1"/>
        <v>0</v>
      </c>
      <c r="N62" t="b">
        <f ca="1"/>
        <v>0</v>
      </c>
      <c r="O62" t="b">
        <f ca="1"/>
        <v>0</v>
      </c>
      <c r="P62" t="b">
        <f ca="1"/>
        <v>0</v>
      </c>
      <c r="Q62" t="b">
        <f ca="1"/>
        <v>0</v>
      </c>
      <c r="R62" t="b">
        <f ca="1"/>
        <v>0</v>
      </c>
      <c r="S62" t="b">
        <f ca="1"/>
        <v>0</v>
      </c>
      <c r="T62" t="b">
        <f ca="1"/>
        <v>0</v>
      </c>
      <c r="U62" t="b">
        <f ca="1"/>
        <v>0</v>
      </c>
      <c r="V62" t="b">
        <f ca="1"/>
        <v>0</v>
      </c>
      <c r="W62" t="b">
        <f ca="1"/>
        <v>0</v>
      </c>
      <c r="X62" t="b">
        <f ca="1"/>
        <v>0</v>
      </c>
      <c r="Y62" t="b">
        <f ca="1"/>
        <v>0</v>
      </c>
    </row>
    <row r="63" spans="1:25" hidden="1" x14ac:dyDescent="0.3">
      <c r="A63" s="60" t="b">
        <f ca="1"/>
        <v>0</v>
      </c>
      <c r="B63" t="b">
        <f ca="1"/>
        <v>0</v>
      </c>
      <c r="C63" t="b">
        <f ca="1"/>
        <v>0</v>
      </c>
      <c r="D63" t="b">
        <f ca="1"/>
        <v>0</v>
      </c>
      <c r="E63" t="b">
        <f ca="1"/>
        <v>0</v>
      </c>
      <c r="F63" t="b">
        <f ca="1"/>
        <v>0</v>
      </c>
      <c r="G63" t="b">
        <f ca="1"/>
        <v>0</v>
      </c>
      <c r="H63" t="b">
        <f ca="1"/>
        <v>0</v>
      </c>
      <c r="I63" t="b">
        <f ca="1"/>
        <v>0</v>
      </c>
      <c r="J63" t="b">
        <f ca="1"/>
        <v>0</v>
      </c>
      <c r="K63" t="b">
        <f ca="1"/>
        <v>0</v>
      </c>
      <c r="L63" t="b">
        <f ca="1"/>
        <v>0</v>
      </c>
      <c r="M63" t="b">
        <f ca="1"/>
        <v>0</v>
      </c>
      <c r="N63" t="b">
        <f ca="1"/>
        <v>0</v>
      </c>
      <c r="O63" t="b">
        <f ca="1"/>
        <v>0</v>
      </c>
      <c r="P63" t="b">
        <f ca="1"/>
        <v>0</v>
      </c>
      <c r="Q63" t="b">
        <f ca="1"/>
        <v>0</v>
      </c>
      <c r="R63" t="b">
        <f ca="1"/>
        <v>0</v>
      </c>
      <c r="S63" t="b">
        <f ca="1"/>
        <v>0</v>
      </c>
      <c r="T63" t="b">
        <f ca="1"/>
        <v>0</v>
      </c>
      <c r="U63" t="b">
        <f ca="1"/>
        <v>0</v>
      </c>
      <c r="V63" t="b">
        <f ca="1"/>
        <v>0</v>
      </c>
      <c r="W63" t="b">
        <f ca="1"/>
        <v>0</v>
      </c>
      <c r="X63" t="b">
        <f ca="1"/>
        <v>0</v>
      </c>
      <c r="Y63" t="b">
        <f ca="1"/>
        <v>0</v>
      </c>
    </row>
    <row r="64" spans="1:25" hidden="1" x14ac:dyDescent="0.3">
      <c r="A64" s="60" t="b">
        <f ca="1"/>
        <v>0</v>
      </c>
      <c r="B64" t="b">
        <f ca="1"/>
        <v>0</v>
      </c>
      <c r="C64" t="b">
        <f ca="1"/>
        <v>0</v>
      </c>
      <c r="D64" t="b">
        <f ca="1"/>
        <v>0</v>
      </c>
      <c r="E64" t="b">
        <f ca="1"/>
        <v>0</v>
      </c>
      <c r="F64" t="b">
        <f ca="1"/>
        <v>0</v>
      </c>
      <c r="G64" t="b">
        <f ca="1"/>
        <v>0</v>
      </c>
      <c r="H64" t="b">
        <f ca="1"/>
        <v>0</v>
      </c>
      <c r="I64" t="b">
        <f ca="1"/>
        <v>0</v>
      </c>
      <c r="J64" t="b">
        <f ca="1"/>
        <v>0</v>
      </c>
      <c r="K64" t="b">
        <f ca="1"/>
        <v>0</v>
      </c>
      <c r="L64" t="b">
        <f ca="1"/>
        <v>0</v>
      </c>
      <c r="M64" t="b">
        <f ca="1"/>
        <v>0</v>
      </c>
      <c r="N64" t="b">
        <f ca="1"/>
        <v>0</v>
      </c>
      <c r="O64" t="b">
        <f ca="1"/>
        <v>0</v>
      </c>
      <c r="P64" t="b">
        <f ca="1"/>
        <v>0</v>
      </c>
      <c r="Q64" t="b">
        <f ca="1"/>
        <v>0</v>
      </c>
      <c r="R64" t="b">
        <f ca="1"/>
        <v>0</v>
      </c>
      <c r="S64" t="b">
        <f ca="1"/>
        <v>0</v>
      </c>
      <c r="T64" t="b">
        <f ca="1"/>
        <v>0</v>
      </c>
      <c r="U64" t="b">
        <f ca="1"/>
        <v>0</v>
      </c>
      <c r="V64" t="b">
        <f ca="1"/>
        <v>0</v>
      </c>
      <c r="W64" t="b">
        <f ca="1"/>
        <v>0</v>
      </c>
      <c r="X64" t="b">
        <f ca="1"/>
        <v>0</v>
      </c>
      <c r="Y64" t="b">
        <f ca="1"/>
        <v>0</v>
      </c>
    </row>
    <row r="65" spans="1:25" hidden="1" x14ac:dyDescent="0.3">
      <c r="A65" s="60" t="b">
        <f ca="1"/>
        <v>0</v>
      </c>
      <c r="B65" t="b">
        <f ca="1"/>
        <v>0</v>
      </c>
      <c r="C65" t="b">
        <f ca="1"/>
        <v>0</v>
      </c>
      <c r="D65" t="b">
        <f ca="1"/>
        <v>0</v>
      </c>
      <c r="E65" t="b">
        <f ca="1"/>
        <v>0</v>
      </c>
      <c r="F65" t="b">
        <f ca="1"/>
        <v>0</v>
      </c>
      <c r="G65" t="b">
        <f ca="1"/>
        <v>0</v>
      </c>
      <c r="H65" t="b">
        <f ca="1"/>
        <v>0</v>
      </c>
      <c r="I65" t="b">
        <f ca="1"/>
        <v>0</v>
      </c>
      <c r="J65" t="b">
        <f ca="1"/>
        <v>0</v>
      </c>
      <c r="K65" t="b">
        <f ca="1"/>
        <v>0</v>
      </c>
      <c r="L65" t="b">
        <f ca="1"/>
        <v>0</v>
      </c>
      <c r="M65" t="b">
        <f ca="1"/>
        <v>0</v>
      </c>
      <c r="N65" t="b">
        <f ca="1"/>
        <v>0</v>
      </c>
      <c r="O65" t="b">
        <f ca="1"/>
        <v>0</v>
      </c>
      <c r="P65" t="b">
        <f ca="1"/>
        <v>0</v>
      </c>
      <c r="Q65" t="b">
        <f ca="1"/>
        <v>0</v>
      </c>
      <c r="R65" t="b">
        <f ca="1"/>
        <v>0</v>
      </c>
      <c r="S65" t="b">
        <f ca="1"/>
        <v>0</v>
      </c>
      <c r="T65" t="b">
        <f ca="1"/>
        <v>0</v>
      </c>
      <c r="U65" t="b">
        <f ca="1"/>
        <v>0</v>
      </c>
      <c r="V65" t="b">
        <f ca="1"/>
        <v>0</v>
      </c>
      <c r="W65" t="b">
        <f ca="1"/>
        <v>0</v>
      </c>
      <c r="X65" t="b">
        <f ca="1"/>
        <v>0</v>
      </c>
      <c r="Y65" t="b">
        <f ca="1"/>
        <v>0</v>
      </c>
    </row>
    <row r="66" spans="1:25" hidden="1" x14ac:dyDescent="0.3">
      <c r="A66" s="60" t="b">
        <f ca="1"/>
        <v>0</v>
      </c>
      <c r="B66" t="b">
        <f ca="1"/>
        <v>0</v>
      </c>
      <c r="C66" t="b">
        <f ca="1"/>
        <v>0</v>
      </c>
      <c r="D66" t="b">
        <f ca="1"/>
        <v>0</v>
      </c>
      <c r="E66" t="b">
        <f ca="1"/>
        <v>0</v>
      </c>
      <c r="F66" t="b">
        <f ca="1"/>
        <v>0</v>
      </c>
      <c r="G66" t="b">
        <f ca="1"/>
        <v>0</v>
      </c>
      <c r="H66" t="b">
        <f ca="1"/>
        <v>0</v>
      </c>
      <c r="I66" t="b">
        <f ca="1"/>
        <v>0</v>
      </c>
      <c r="J66" t="b">
        <f ca="1"/>
        <v>0</v>
      </c>
      <c r="K66" t="b">
        <f ca="1"/>
        <v>0</v>
      </c>
      <c r="L66" t="b">
        <f ca="1"/>
        <v>0</v>
      </c>
      <c r="M66" t="b">
        <f ca="1"/>
        <v>0</v>
      </c>
      <c r="N66" t="b">
        <f ca="1"/>
        <v>0</v>
      </c>
      <c r="O66" t="b">
        <f ca="1"/>
        <v>0</v>
      </c>
      <c r="P66" t="b">
        <f ca="1"/>
        <v>0</v>
      </c>
      <c r="Q66" t="b">
        <f ca="1"/>
        <v>0</v>
      </c>
      <c r="R66" t="b">
        <f ca="1"/>
        <v>0</v>
      </c>
      <c r="S66" t="b">
        <f ca="1"/>
        <v>0</v>
      </c>
      <c r="T66" t="b">
        <f ca="1"/>
        <v>0</v>
      </c>
      <c r="U66" t="b">
        <f ca="1"/>
        <v>0</v>
      </c>
      <c r="V66" t="b">
        <f ca="1"/>
        <v>0</v>
      </c>
      <c r="W66" t="b">
        <f ca="1"/>
        <v>0</v>
      </c>
      <c r="X66" t="b">
        <f ca="1"/>
        <v>0</v>
      </c>
      <c r="Y66" t="b">
        <f ca="1"/>
        <v>0</v>
      </c>
    </row>
    <row r="67" spans="1:25" hidden="1" x14ac:dyDescent="0.3">
      <c r="A67" s="60" t="b">
        <f ca="1"/>
        <v>0</v>
      </c>
      <c r="B67" t="b">
        <f ca="1"/>
        <v>0</v>
      </c>
      <c r="C67" t="b">
        <f ca="1"/>
        <v>0</v>
      </c>
      <c r="D67" t="b">
        <f ca="1"/>
        <v>0</v>
      </c>
      <c r="E67" t="b">
        <f ca="1"/>
        <v>0</v>
      </c>
      <c r="F67" t="b">
        <f ca="1"/>
        <v>0</v>
      </c>
      <c r="G67" t="b">
        <f ca="1"/>
        <v>0</v>
      </c>
      <c r="H67" t="b">
        <f ca="1"/>
        <v>0</v>
      </c>
      <c r="I67" t="b">
        <f ca="1"/>
        <v>0</v>
      </c>
      <c r="J67" t="b">
        <f ca="1"/>
        <v>0</v>
      </c>
      <c r="K67" t="b">
        <f ca="1"/>
        <v>0</v>
      </c>
      <c r="L67" t="b">
        <f ca="1"/>
        <v>0</v>
      </c>
      <c r="M67" t="b">
        <f ca="1"/>
        <v>0</v>
      </c>
      <c r="N67" t="b">
        <f ca="1"/>
        <v>0</v>
      </c>
      <c r="O67" t="b">
        <f ca="1"/>
        <v>0</v>
      </c>
      <c r="P67" t="b">
        <f ca="1"/>
        <v>0</v>
      </c>
      <c r="Q67" t="b">
        <f ca="1"/>
        <v>0</v>
      </c>
      <c r="R67" t="b">
        <f ca="1"/>
        <v>0</v>
      </c>
      <c r="S67" t="b">
        <f ca="1"/>
        <v>0</v>
      </c>
      <c r="T67" t="b">
        <f ca="1"/>
        <v>0</v>
      </c>
      <c r="U67" t="b">
        <f ca="1"/>
        <v>0</v>
      </c>
      <c r="V67" t="b">
        <f ca="1"/>
        <v>0</v>
      </c>
      <c r="W67" t="b">
        <f ca="1"/>
        <v>0</v>
      </c>
      <c r="X67" t="b">
        <f ca="1"/>
        <v>0</v>
      </c>
      <c r="Y67" t="b">
        <f ca="1"/>
        <v>0</v>
      </c>
    </row>
    <row r="68" spans="1:25" hidden="1" x14ac:dyDescent="0.3">
      <c r="A68" s="60" t="b">
        <f ca="1"/>
        <v>0</v>
      </c>
      <c r="B68" t="b">
        <f ca="1"/>
        <v>0</v>
      </c>
      <c r="C68" t="b">
        <f ca="1"/>
        <v>0</v>
      </c>
      <c r="D68" t="b">
        <f ca="1"/>
        <v>0</v>
      </c>
      <c r="E68" t="b">
        <f ca="1"/>
        <v>0</v>
      </c>
      <c r="F68" t="b">
        <f ca="1"/>
        <v>0</v>
      </c>
      <c r="G68" t="b">
        <f ca="1"/>
        <v>0</v>
      </c>
      <c r="H68" t="b">
        <f ca="1"/>
        <v>0</v>
      </c>
      <c r="I68" t="b">
        <f ca="1"/>
        <v>0</v>
      </c>
      <c r="J68" t="b">
        <f ca="1"/>
        <v>0</v>
      </c>
      <c r="K68" t="b">
        <f ca="1"/>
        <v>0</v>
      </c>
      <c r="L68" t="b">
        <f ca="1"/>
        <v>0</v>
      </c>
      <c r="M68" t="b">
        <f ca="1"/>
        <v>0</v>
      </c>
      <c r="N68" t="b">
        <f ca="1"/>
        <v>0</v>
      </c>
      <c r="O68" t="b">
        <f ca="1"/>
        <v>0</v>
      </c>
      <c r="P68" t="b">
        <f ca="1"/>
        <v>0</v>
      </c>
      <c r="Q68" t="b">
        <f ca="1"/>
        <v>0</v>
      </c>
      <c r="R68" t="b">
        <f ca="1"/>
        <v>0</v>
      </c>
      <c r="S68" t="b">
        <f ca="1"/>
        <v>0</v>
      </c>
      <c r="T68" t="b">
        <f ca="1"/>
        <v>0</v>
      </c>
      <c r="U68" t="b">
        <f ca="1"/>
        <v>0</v>
      </c>
      <c r="V68" t="b">
        <f ca="1"/>
        <v>0</v>
      </c>
      <c r="W68" t="b">
        <f ca="1"/>
        <v>0</v>
      </c>
      <c r="X68" t="b">
        <f ca="1"/>
        <v>0</v>
      </c>
      <c r="Y68" t="b">
        <f ca="1"/>
        <v>0</v>
      </c>
    </row>
    <row r="69" spans="1:25" hidden="1" x14ac:dyDescent="0.3">
      <c r="A69" s="60" t="b">
        <f ca="1"/>
        <v>0</v>
      </c>
      <c r="B69" t="b">
        <f ca="1"/>
        <v>0</v>
      </c>
      <c r="C69" t="b">
        <f ca="1"/>
        <v>0</v>
      </c>
      <c r="D69" t="b">
        <f ca="1"/>
        <v>0</v>
      </c>
      <c r="E69" t="b">
        <f ca="1"/>
        <v>0</v>
      </c>
      <c r="F69" t="b">
        <f ca="1"/>
        <v>0</v>
      </c>
      <c r="G69" t="b">
        <f ca="1"/>
        <v>0</v>
      </c>
      <c r="H69" t="b">
        <f ca="1"/>
        <v>0</v>
      </c>
      <c r="I69" t="b">
        <f ca="1"/>
        <v>0</v>
      </c>
      <c r="J69" t="b">
        <f ca="1"/>
        <v>0</v>
      </c>
      <c r="K69" t="b">
        <f ca="1"/>
        <v>0</v>
      </c>
      <c r="L69" t="b">
        <f ca="1"/>
        <v>0</v>
      </c>
      <c r="M69" t="b">
        <f ca="1"/>
        <v>0</v>
      </c>
      <c r="N69" t="b">
        <f ca="1"/>
        <v>0</v>
      </c>
      <c r="O69" t="b">
        <f ca="1"/>
        <v>0</v>
      </c>
      <c r="P69" t="b">
        <f ca="1"/>
        <v>0</v>
      </c>
      <c r="Q69" t="b">
        <f ca="1"/>
        <v>0</v>
      </c>
      <c r="R69" t="b">
        <f ca="1"/>
        <v>0</v>
      </c>
      <c r="S69" t="b">
        <f ca="1"/>
        <v>0</v>
      </c>
      <c r="T69" t="b">
        <f ca="1"/>
        <v>0</v>
      </c>
      <c r="U69" t="b">
        <f ca="1"/>
        <v>0</v>
      </c>
      <c r="V69" t="b">
        <f ca="1"/>
        <v>0</v>
      </c>
      <c r="W69" t="b">
        <f ca="1"/>
        <v>0</v>
      </c>
      <c r="X69" t="b">
        <f ca="1"/>
        <v>0</v>
      </c>
      <c r="Y69" t="b">
        <f ca="1"/>
        <v>0</v>
      </c>
    </row>
    <row r="70" spans="1:25" hidden="1" x14ac:dyDescent="0.3">
      <c r="A70" s="60" t="b">
        <f ca="1"/>
        <v>0</v>
      </c>
      <c r="B70" t="b">
        <f ca="1"/>
        <v>0</v>
      </c>
      <c r="C70" t="b">
        <f ca="1"/>
        <v>0</v>
      </c>
      <c r="D70" t="b">
        <f ca="1"/>
        <v>0</v>
      </c>
      <c r="E70" t="b">
        <f ca="1"/>
        <v>0</v>
      </c>
      <c r="F70" t="b">
        <f ca="1"/>
        <v>0</v>
      </c>
      <c r="G70" t="b">
        <f ca="1"/>
        <v>0</v>
      </c>
      <c r="H70" t="b">
        <f ca="1"/>
        <v>0</v>
      </c>
      <c r="I70" t="b">
        <f ca="1"/>
        <v>0</v>
      </c>
      <c r="J70" t="b">
        <f ca="1"/>
        <v>0</v>
      </c>
      <c r="K70" t="b">
        <f ca="1"/>
        <v>0</v>
      </c>
      <c r="L70" t="b">
        <f ca="1"/>
        <v>0</v>
      </c>
      <c r="M70" t="b">
        <f ca="1"/>
        <v>0</v>
      </c>
      <c r="N70" t="b">
        <f ca="1"/>
        <v>0</v>
      </c>
      <c r="O70" t="b">
        <f ca="1"/>
        <v>0</v>
      </c>
      <c r="P70" t="b">
        <f ca="1"/>
        <v>0</v>
      </c>
      <c r="Q70" t="b">
        <f ca="1"/>
        <v>0</v>
      </c>
      <c r="R70" t="b">
        <f ca="1"/>
        <v>0</v>
      </c>
      <c r="S70" t="b">
        <f ca="1"/>
        <v>0</v>
      </c>
      <c r="T70" t="b">
        <f ca="1"/>
        <v>0</v>
      </c>
      <c r="U70" t="b">
        <f ca="1"/>
        <v>0</v>
      </c>
      <c r="V70" t="b">
        <f ca="1"/>
        <v>0</v>
      </c>
      <c r="W70" t="b">
        <f ca="1"/>
        <v>0</v>
      </c>
      <c r="X70" t="b">
        <f ca="1"/>
        <v>0</v>
      </c>
      <c r="Y70" t="b">
        <f ca="1"/>
        <v>0</v>
      </c>
    </row>
    <row r="71" spans="1:25" hidden="1" x14ac:dyDescent="0.3">
      <c r="A71" s="60" t="b">
        <f ca="1"/>
        <v>0</v>
      </c>
      <c r="B71" t="b">
        <f ca="1"/>
        <v>0</v>
      </c>
      <c r="C71" t="b">
        <f ca="1"/>
        <v>0</v>
      </c>
      <c r="D71" t="b">
        <f ca="1"/>
        <v>0</v>
      </c>
      <c r="E71" t="b">
        <f ca="1"/>
        <v>0</v>
      </c>
      <c r="F71" t="b">
        <f ca="1"/>
        <v>0</v>
      </c>
      <c r="G71" t="b">
        <f ca="1"/>
        <v>0</v>
      </c>
      <c r="H71" t="b">
        <f ca="1"/>
        <v>0</v>
      </c>
      <c r="I71" t="b">
        <f ca="1"/>
        <v>0</v>
      </c>
      <c r="J71" t="b">
        <f ca="1"/>
        <v>0</v>
      </c>
      <c r="K71" t="b">
        <f ca="1"/>
        <v>0</v>
      </c>
      <c r="L71" t="b">
        <f ca="1"/>
        <v>0</v>
      </c>
      <c r="M71" t="b">
        <f ca="1"/>
        <v>0</v>
      </c>
      <c r="N71" t="b">
        <f ca="1"/>
        <v>0</v>
      </c>
      <c r="O71" t="b">
        <f ca="1"/>
        <v>0</v>
      </c>
      <c r="P71" t="b">
        <f ca="1"/>
        <v>0</v>
      </c>
      <c r="Q71" t="b">
        <f ca="1"/>
        <v>0</v>
      </c>
      <c r="R71" t="b">
        <f ca="1"/>
        <v>0</v>
      </c>
      <c r="S71" t="b">
        <f ca="1"/>
        <v>0</v>
      </c>
      <c r="T71" t="b">
        <f ca="1"/>
        <v>0</v>
      </c>
      <c r="U71" t="b">
        <f ca="1"/>
        <v>0</v>
      </c>
      <c r="V71" t="b">
        <f ca="1"/>
        <v>0</v>
      </c>
      <c r="W71" t="b">
        <f ca="1"/>
        <v>0</v>
      </c>
      <c r="X71" t="b">
        <f ca="1"/>
        <v>0</v>
      </c>
      <c r="Y71" t="b">
        <f ca="1"/>
        <v>0</v>
      </c>
    </row>
    <row r="72" spans="1:25" hidden="1" x14ac:dyDescent="0.3">
      <c r="A72" s="60" t="b">
        <f ca="1"/>
        <v>0</v>
      </c>
      <c r="B72" t="b">
        <f ca="1"/>
        <v>0</v>
      </c>
      <c r="C72" t="b">
        <f ca="1"/>
        <v>0</v>
      </c>
      <c r="D72" t="b">
        <f ca="1"/>
        <v>0</v>
      </c>
      <c r="E72" t="b">
        <f ca="1"/>
        <v>0</v>
      </c>
      <c r="F72" t="b">
        <f ca="1"/>
        <v>0</v>
      </c>
      <c r="G72" t="b">
        <f ca="1"/>
        <v>0</v>
      </c>
      <c r="H72" t="b">
        <f ca="1"/>
        <v>0</v>
      </c>
      <c r="I72" t="b">
        <f ca="1"/>
        <v>0</v>
      </c>
      <c r="J72" t="b">
        <f ca="1"/>
        <v>0</v>
      </c>
      <c r="K72" t="b">
        <f ca="1"/>
        <v>0</v>
      </c>
      <c r="L72" t="b">
        <f ca="1"/>
        <v>0</v>
      </c>
      <c r="M72" t="b">
        <f ca="1"/>
        <v>0</v>
      </c>
      <c r="N72" t="b">
        <f ca="1"/>
        <v>0</v>
      </c>
      <c r="O72" t="b">
        <f ca="1"/>
        <v>0</v>
      </c>
      <c r="P72" t="b">
        <f ca="1"/>
        <v>0</v>
      </c>
      <c r="Q72" t="b">
        <f ca="1"/>
        <v>0</v>
      </c>
      <c r="R72" t="b">
        <f ca="1"/>
        <v>0</v>
      </c>
      <c r="S72" t="b">
        <f ca="1"/>
        <v>0</v>
      </c>
      <c r="T72" t="b">
        <f ca="1"/>
        <v>0</v>
      </c>
      <c r="U72" t="b">
        <f ca="1"/>
        <v>0</v>
      </c>
      <c r="V72" t="b">
        <f ca="1"/>
        <v>0</v>
      </c>
      <c r="W72" t="b">
        <f ca="1"/>
        <v>0</v>
      </c>
      <c r="X72" t="b">
        <f ca="1"/>
        <v>0</v>
      </c>
      <c r="Y72" t="b">
        <f ca="1"/>
        <v>0</v>
      </c>
    </row>
    <row r="73" spans="1:25" hidden="1" x14ac:dyDescent="0.3">
      <c r="A73" s="60" t="b">
        <f ca="1"/>
        <v>0</v>
      </c>
      <c r="B73" t="b">
        <f ca="1"/>
        <v>0</v>
      </c>
      <c r="C73" t="b">
        <f ca="1"/>
        <v>0</v>
      </c>
      <c r="D73" t="b">
        <f ca="1"/>
        <v>0</v>
      </c>
      <c r="E73" t="b">
        <f ca="1"/>
        <v>0</v>
      </c>
      <c r="F73" t="b">
        <f ca="1"/>
        <v>0</v>
      </c>
      <c r="G73" t="b">
        <f ca="1"/>
        <v>0</v>
      </c>
      <c r="H73" t="b">
        <f ca="1"/>
        <v>0</v>
      </c>
      <c r="I73" t="b">
        <f ca="1"/>
        <v>0</v>
      </c>
      <c r="J73" t="b">
        <f ca="1"/>
        <v>0</v>
      </c>
      <c r="K73" t="b">
        <f ca="1"/>
        <v>0</v>
      </c>
      <c r="L73" t="b">
        <f ca="1"/>
        <v>0</v>
      </c>
      <c r="M73" t="b">
        <f ca="1"/>
        <v>0</v>
      </c>
      <c r="N73" t="b">
        <f ca="1"/>
        <v>0</v>
      </c>
      <c r="O73" t="b">
        <f ca="1"/>
        <v>0</v>
      </c>
      <c r="P73" t="b">
        <f ca="1"/>
        <v>0</v>
      </c>
      <c r="Q73" t="b">
        <f ca="1"/>
        <v>0</v>
      </c>
      <c r="R73" t="b">
        <f ca="1"/>
        <v>0</v>
      </c>
      <c r="S73" t="b">
        <f ca="1"/>
        <v>0</v>
      </c>
      <c r="T73" t="b">
        <f ca="1"/>
        <v>0</v>
      </c>
      <c r="U73" t="b">
        <f ca="1"/>
        <v>0</v>
      </c>
      <c r="V73" t="b">
        <f ca="1"/>
        <v>0</v>
      </c>
      <c r="W73" t="b">
        <f ca="1"/>
        <v>0</v>
      </c>
      <c r="X73" t="b">
        <f ca="1"/>
        <v>0</v>
      </c>
      <c r="Y73" t="b">
        <f ca="1"/>
        <v>0</v>
      </c>
    </row>
    <row r="74" spans="1:25" hidden="1" x14ac:dyDescent="0.3">
      <c r="A74" s="60" t="b">
        <f ca="1"/>
        <v>0</v>
      </c>
      <c r="B74" t="b">
        <f ca="1"/>
        <v>0</v>
      </c>
      <c r="C74" t="b">
        <f ca="1"/>
        <v>0</v>
      </c>
      <c r="D74" t="b">
        <f ca="1"/>
        <v>0</v>
      </c>
      <c r="E74" t="b">
        <f ca="1"/>
        <v>0</v>
      </c>
      <c r="F74" t="b">
        <f ca="1"/>
        <v>0</v>
      </c>
      <c r="G74" t="b">
        <f ca="1"/>
        <v>0</v>
      </c>
      <c r="H74" t="b">
        <f ca="1"/>
        <v>0</v>
      </c>
      <c r="I74" t="b">
        <f ca="1"/>
        <v>0</v>
      </c>
      <c r="J74" t="b">
        <f ca="1"/>
        <v>0</v>
      </c>
      <c r="K74" t="b">
        <f ca="1"/>
        <v>0</v>
      </c>
      <c r="L74" t="b">
        <f ca="1"/>
        <v>0</v>
      </c>
      <c r="M74" t="b">
        <f ca="1"/>
        <v>0</v>
      </c>
      <c r="N74" t="b">
        <f ca="1"/>
        <v>0</v>
      </c>
      <c r="O74" t="b">
        <f ca="1"/>
        <v>0</v>
      </c>
      <c r="P74" t="b">
        <f ca="1"/>
        <v>0</v>
      </c>
      <c r="Q74" t="b">
        <f ca="1"/>
        <v>0</v>
      </c>
      <c r="R74" t="b">
        <f ca="1"/>
        <v>0</v>
      </c>
      <c r="S74" t="b">
        <f ca="1"/>
        <v>0</v>
      </c>
      <c r="T74" t="b">
        <f ca="1"/>
        <v>0</v>
      </c>
      <c r="U74" t="b">
        <f ca="1"/>
        <v>0</v>
      </c>
      <c r="V74" t="b">
        <f ca="1"/>
        <v>0</v>
      </c>
      <c r="W74" t="b">
        <f ca="1"/>
        <v>0</v>
      </c>
      <c r="X74" t="b">
        <f ca="1"/>
        <v>0</v>
      </c>
      <c r="Y74" t="b">
        <f ca="1"/>
        <v>0</v>
      </c>
    </row>
    <row r="75" spans="1:25" hidden="1" x14ac:dyDescent="0.3">
      <c r="A75" s="60" t="b">
        <f ca="1"/>
        <v>0</v>
      </c>
      <c r="B75" t="b">
        <f ca="1"/>
        <v>0</v>
      </c>
      <c r="C75" t="b">
        <f ca="1"/>
        <v>0</v>
      </c>
      <c r="D75" t="b">
        <f ca="1"/>
        <v>0</v>
      </c>
      <c r="E75" t="b">
        <f ca="1"/>
        <v>0</v>
      </c>
      <c r="F75" t="b">
        <f ca="1"/>
        <v>0</v>
      </c>
      <c r="G75" t="b">
        <f ca="1"/>
        <v>0</v>
      </c>
      <c r="H75" t="b">
        <f ca="1"/>
        <v>0</v>
      </c>
      <c r="I75" t="b">
        <f ca="1"/>
        <v>0</v>
      </c>
      <c r="J75" t="b">
        <f ca="1"/>
        <v>0</v>
      </c>
      <c r="K75" t="b">
        <f ca="1"/>
        <v>0</v>
      </c>
      <c r="L75" t="b">
        <f ca="1"/>
        <v>0</v>
      </c>
      <c r="M75" t="b">
        <f ca="1"/>
        <v>0</v>
      </c>
      <c r="N75" t="b">
        <f ca="1"/>
        <v>0</v>
      </c>
      <c r="O75" t="b">
        <f ca="1"/>
        <v>0</v>
      </c>
      <c r="P75" t="b">
        <f ca="1"/>
        <v>0</v>
      </c>
      <c r="Q75" t="b">
        <f ca="1"/>
        <v>0</v>
      </c>
      <c r="R75" t="b">
        <f ca="1"/>
        <v>0</v>
      </c>
      <c r="S75" t="b">
        <f ca="1"/>
        <v>0</v>
      </c>
      <c r="T75" t="b">
        <f ca="1"/>
        <v>0</v>
      </c>
      <c r="U75" t="b">
        <f ca="1"/>
        <v>0</v>
      </c>
      <c r="V75" t="b">
        <f ca="1"/>
        <v>0</v>
      </c>
      <c r="W75" t="b">
        <f ca="1"/>
        <v>0</v>
      </c>
      <c r="X75" t="b">
        <f ca="1"/>
        <v>0</v>
      </c>
      <c r="Y75" t="b">
        <f ca="1"/>
        <v>0</v>
      </c>
    </row>
    <row r="76" spans="1:25" hidden="1" x14ac:dyDescent="0.3">
      <c r="A76" s="60" t="b">
        <f ca="1"/>
        <v>0</v>
      </c>
      <c r="B76" t="b">
        <f ca="1"/>
        <v>0</v>
      </c>
      <c r="C76" t="b">
        <f ca="1"/>
        <v>0</v>
      </c>
      <c r="D76" t="b">
        <f ca="1"/>
        <v>0</v>
      </c>
      <c r="E76" t="b">
        <f ca="1"/>
        <v>0</v>
      </c>
      <c r="F76" t="b">
        <f ca="1"/>
        <v>0</v>
      </c>
      <c r="G76" t="b">
        <f ca="1"/>
        <v>0</v>
      </c>
      <c r="H76" t="b">
        <f ca="1"/>
        <v>0</v>
      </c>
      <c r="I76" t="b">
        <f ca="1"/>
        <v>0</v>
      </c>
      <c r="J76" t="b">
        <f ca="1"/>
        <v>0</v>
      </c>
      <c r="K76" t="b">
        <f ca="1"/>
        <v>0</v>
      </c>
      <c r="L76" t="b">
        <f ca="1"/>
        <v>0</v>
      </c>
      <c r="M76" t="b">
        <f ca="1"/>
        <v>0</v>
      </c>
      <c r="N76" t="b">
        <f ca="1"/>
        <v>0</v>
      </c>
      <c r="O76" t="b">
        <f ca="1"/>
        <v>0</v>
      </c>
      <c r="P76" t="b">
        <f ca="1"/>
        <v>0</v>
      </c>
      <c r="Q76" t="b">
        <f ca="1"/>
        <v>0</v>
      </c>
      <c r="R76" t="b">
        <f ca="1"/>
        <v>0</v>
      </c>
      <c r="S76" t="b">
        <f ca="1"/>
        <v>0</v>
      </c>
      <c r="T76" t="b">
        <f ca="1"/>
        <v>0</v>
      </c>
      <c r="U76" t="b">
        <f ca="1"/>
        <v>0</v>
      </c>
      <c r="V76" t="b">
        <f ca="1"/>
        <v>0</v>
      </c>
      <c r="W76" t="b">
        <f ca="1"/>
        <v>0</v>
      </c>
      <c r="X76" t="b">
        <f ca="1"/>
        <v>0</v>
      </c>
      <c r="Y76" t="b">
        <f ca="1"/>
        <v>0</v>
      </c>
    </row>
    <row r="77" spans="1:25" hidden="1" x14ac:dyDescent="0.3">
      <c r="A77" s="60" t="b">
        <f ca="1"/>
        <v>0</v>
      </c>
      <c r="B77" t="b">
        <f ca="1"/>
        <v>0</v>
      </c>
      <c r="C77" t="b">
        <f ca="1"/>
        <v>0</v>
      </c>
      <c r="D77" t="b">
        <f ca="1"/>
        <v>0</v>
      </c>
      <c r="E77" t="b">
        <f ca="1"/>
        <v>0</v>
      </c>
      <c r="F77" t="b">
        <f ca="1"/>
        <v>0</v>
      </c>
      <c r="G77" t="b">
        <f ca="1"/>
        <v>0</v>
      </c>
      <c r="H77" t="b">
        <f ca="1"/>
        <v>0</v>
      </c>
      <c r="I77" t="b">
        <f ca="1"/>
        <v>0</v>
      </c>
      <c r="J77" t="b">
        <f ca="1"/>
        <v>0</v>
      </c>
      <c r="K77" t="b">
        <f ca="1"/>
        <v>0</v>
      </c>
      <c r="L77" t="b">
        <f ca="1"/>
        <v>0</v>
      </c>
      <c r="M77" t="b">
        <f ca="1"/>
        <v>0</v>
      </c>
      <c r="N77" t="b">
        <f ca="1"/>
        <v>0</v>
      </c>
      <c r="O77" t="b">
        <f ca="1"/>
        <v>0</v>
      </c>
      <c r="P77" t="b">
        <f ca="1"/>
        <v>0</v>
      </c>
      <c r="Q77" t="b">
        <f ca="1"/>
        <v>0</v>
      </c>
      <c r="R77" t="b">
        <f ca="1"/>
        <v>0</v>
      </c>
      <c r="S77" t="b">
        <f ca="1"/>
        <v>0</v>
      </c>
      <c r="T77" t="b">
        <f ca="1"/>
        <v>0</v>
      </c>
      <c r="U77" t="b">
        <f ca="1"/>
        <v>0</v>
      </c>
      <c r="V77" t="b">
        <f ca="1"/>
        <v>0</v>
      </c>
      <c r="W77" t="b">
        <f ca="1"/>
        <v>0</v>
      </c>
      <c r="X77" t="b">
        <f ca="1"/>
        <v>0</v>
      </c>
      <c r="Y77" t="b">
        <f ca="1"/>
        <v>0</v>
      </c>
    </row>
    <row r="78" spans="1:25" hidden="1" x14ac:dyDescent="0.3">
      <c r="A78" s="60" t="b">
        <f ca="1"/>
        <v>0</v>
      </c>
      <c r="B78" t="b">
        <f ca="1"/>
        <v>0</v>
      </c>
      <c r="C78" t="b">
        <f ca="1"/>
        <v>0</v>
      </c>
      <c r="D78" t="b">
        <f ca="1"/>
        <v>0</v>
      </c>
      <c r="E78" t="b">
        <f ca="1"/>
        <v>0</v>
      </c>
      <c r="F78" t="b">
        <f ca="1"/>
        <v>0</v>
      </c>
      <c r="G78" t="b">
        <f ca="1"/>
        <v>0</v>
      </c>
      <c r="H78" t="b">
        <f ca="1"/>
        <v>0</v>
      </c>
      <c r="I78" t="b">
        <f ca="1"/>
        <v>0</v>
      </c>
      <c r="J78" t="b">
        <f ca="1"/>
        <v>0</v>
      </c>
      <c r="K78" t="b">
        <f ca="1"/>
        <v>0</v>
      </c>
      <c r="L78" t="b">
        <f ca="1"/>
        <v>0</v>
      </c>
      <c r="M78" t="b">
        <f ca="1"/>
        <v>0</v>
      </c>
      <c r="N78" t="b">
        <f ca="1"/>
        <v>0</v>
      </c>
      <c r="O78" t="b">
        <f ca="1"/>
        <v>0</v>
      </c>
      <c r="P78" t="b">
        <f ca="1"/>
        <v>0</v>
      </c>
      <c r="Q78" t="b">
        <f ca="1"/>
        <v>0</v>
      </c>
      <c r="R78" t="b">
        <f ca="1"/>
        <v>0</v>
      </c>
      <c r="S78" t="b">
        <f ca="1"/>
        <v>0</v>
      </c>
      <c r="T78" t="b">
        <f ca="1"/>
        <v>0</v>
      </c>
      <c r="U78" t="b">
        <f ca="1"/>
        <v>0</v>
      </c>
      <c r="V78" t="b">
        <f ca="1"/>
        <v>0</v>
      </c>
      <c r="W78" t="b">
        <f ca="1"/>
        <v>0</v>
      </c>
      <c r="X78" t="b">
        <f ca="1"/>
        <v>0</v>
      </c>
      <c r="Y78" t="b">
        <f ca="1"/>
        <v>0</v>
      </c>
    </row>
    <row r="79" spans="1:25" hidden="1" x14ac:dyDescent="0.3">
      <c r="A79" s="60" t="b">
        <f ca="1"/>
        <v>0</v>
      </c>
      <c r="B79" t="b">
        <f ca="1"/>
        <v>0</v>
      </c>
      <c r="C79" t="b">
        <f ca="1"/>
        <v>0</v>
      </c>
      <c r="D79" t="b">
        <f ca="1"/>
        <v>0</v>
      </c>
      <c r="E79" t="b">
        <f ca="1"/>
        <v>0</v>
      </c>
      <c r="F79" t="b">
        <f ca="1"/>
        <v>0</v>
      </c>
      <c r="G79" t="b">
        <f ca="1"/>
        <v>0</v>
      </c>
      <c r="H79" t="b">
        <f ca="1"/>
        <v>0</v>
      </c>
      <c r="I79" t="b">
        <f ca="1"/>
        <v>0</v>
      </c>
      <c r="J79" t="b">
        <f ca="1"/>
        <v>0</v>
      </c>
      <c r="K79" t="b">
        <f ca="1"/>
        <v>0</v>
      </c>
      <c r="L79" t="b">
        <f ca="1"/>
        <v>0</v>
      </c>
      <c r="M79" t="b">
        <f ca="1"/>
        <v>0</v>
      </c>
      <c r="N79" t="b">
        <f ca="1"/>
        <v>0</v>
      </c>
      <c r="O79" t="b">
        <f ca="1"/>
        <v>0</v>
      </c>
      <c r="P79" t="b">
        <f ca="1"/>
        <v>0</v>
      </c>
      <c r="Q79" t="b">
        <f ca="1"/>
        <v>0</v>
      </c>
      <c r="R79" t="b">
        <f ca="1"/>
        <v>0</v>
      </c>
      <c r="S79" t="b">
        <f ca="1"/>
        <v>0</v>
      </c>
      <c r="T79" t="b">
        <f ca="1"/>
        <v>0</v>
      </c>
      <c r="U79" t="b">
        <f ca="1"/>
        <v>0</v>
      </c>
      <c r="V79" t="b">
        <f ca="1"/>
        <v>0</v>
      </c>
      <c r="W79" t="b">
        <f ca="1"/>
        <v>0</v>
      </c>
      <c r="X79" t="b">
        <f ca="1"/>
        <v>0</v>
      </c>
      <c r="Y79" t="b">
        <f ca="1"/>
        <v>0</v>
      </c>
    </row>
    <row r="80" spans="1:25" hidden="1" x14ac:dyDescent="0.3">
      <c r="A80" s="60" t="b">
        <f ca="1"/>
        <v>0</v>
      </c>
      <c r="B80" t="b">
        <f ca="1"/>
        <v>0</v>
      </c>
      <c r="C80" t="b">
        <f ca="1"/>
        <v>0</v>
      </c>
      <c r="D80" t="b">
        <f ca="1"/>
        <v>0</v>
      </c>
      <c r="E80" t="b">
        <f ca="1"/>
        <v>0</v>
      </c>
      <c r="F80" t="b">
        <f ca="1"/>
        <v>0</v>
      </c>
      <c r="G80" t="b">
        <f ca="1"/>
        <v>0</v>
      </c>
      <c r="H80" t="b">
        <f ca="1"/>
        <v>0</v>
      </c>
      <c r="I80" t="b">
        <f ca="1"/>
        <v>0</v>
      </c>
      <c r="J80" t="b">
        <f ca="1"/>
        <v>0</v>
      </c>
      <c r="K80" t="b">
        <f ca="1"/>
        <v>0</v>
      </c>
      <c r="L80" t="b">
        <f ca="1"/>
        <v>0</v>
      </c>
      <c r="M80" t="b">
        <f ca="1"/>
        <v>0</v>
      </c>
      <c r="N80" t="b">
        <f ca="1"/>
        <v>0</v>
      </c>
      <c r="O80" t="b">
        <f ca="1"/>
        <v>0</v>
      </c>
      <c r="P80" t="b">
        <f ca="1"/>
        <v>0</v>
      </c>
      <c r="Q80" t="b">
        <f ca="1"/>
        <v>0</v>
      </c>
      <c r="R80" t="b">
        <f ca="1"/>
        <v>0</v>
      </c>
      <c r="S80" t="b">
        <f ca="1"/>
        <v>0</v>
      </c>
      <c r="T80" t="b">
        <f ca="1"/>
        <v>0</v>
      </c>
      <c r="U80" t="b">
        <f ca="1"/>
        <v>0</v>
      </c>
      <c r="V80" t="b">
        <f ca="1"/>
        <v>0</v>
      </c>
      <c r="W80" t="b">
        <f ca="1"/>
        <v>0</v>
      </c>
      <c r="X80" t="b">
        <f ca="1"/>
        <v>0</v>
      </c>
      <c r="Y80" t="b">
        <f ca="1"/>
        <v>0</v>
      </c>
    </row>
    <row r="81" spans="1:25" hidden="1" x14ac:dyDescent="0.3">
      <c r="A81" s="60" t="b">
        <f ca="1"/>
        <v>0</v>
      </c>
      <c r="B81" t="b">
        <f ca="1"/>
        <v>0</v>
      </c>
      <c r="C81" t="b">
        <f ca="1"/>
        <v>0</v>
      </c>
      <c r="D81" t="b">
        <f ca="1"/>
        <v>0</v>
      </c>
      <c r="E81" t="b">
        <f ca="1"/>
        <v>0</v>
      </c>
      <c r="F81" t="b">
        <f ca="1"/>
        <v>0</v>
      </c>
      <c r="G81" t="b">
        <f ca="1"/>
        <v>0</v>
      </c>
      <c r="H81" t="b">
        <f ca="1"/>
        <v>0</v>
      </c>
      <c r="I81" t="b">
        <f ca="1"/>
        <v>0</v>
      </c>
      <c r="J81" t="b">
        <f ca="1"/>
        <v>0</v>
      </c>
      <c r="K81" t="b">
        <f ca="1"/>
        <v>0</v>
      </c>
      <c r="L81" t="b">
        <f ca="1"/>
        <v>0</v>
      </c>
      <c r="M81" t="b">
        <f ca="1"/>
        <v>0</v>
      </c>
      <c r="N81" t="b">
        <f ca="1"/>
        <v>0</v>
      </c>
      <c r="O81" t="b">
        <f ca="1"/>
        <v>0</v>
      </c>
      <c r="P81" t="b">
        <f ca="1"/>
        <v>0</v>
      </c>
      <c r="Q81" t="b">
        <f ca="1"/>
        <v>0</v>
      </c>
      <c r="R81" t="b">
        <f ca="1"/>
        <v>0</v>
      </c>
      <c r="S81" t="b">
        <f ca="1"/>
        <v>0</v>
      </c>
      <c r="T81" t="b">
        <f ca="1"/>
        <v>0</v>
      </c>
      <c r="U81" t="b">
        <f ca="1"/>
        <v>0</v>
      </c>
      <c r="V81" t="b">
        <f ca="1"/>
        <v>0</v>
      </c>
      <c r="W81" t="b">
        <f ca="1"/>
        <v>0</v>
      </c>
      <c r="X81" t="b">
        <f ca="1"/>
        <v>0</v>
      </c>
      <c r="Y81" t="b">
        <f ca="1"/>
        <v>0</v>
      </c>
    </row>
    <row r="82" spans="1:25" hidden="1" x14ac:dyDescent="0.3">
      <c r="A82" s="60" t="b">
        <f ca="1"/>
        <v>0</v>
      </c>
      <c r="B82" t="b">
        <f ca="1"/>
        <v>0</v>
      </c>
      <c r="C82" t="b">
        <f ca="1"/>
        <v>0</v>
      </c>
      <c r="D82" t="b">
        <f ca="1"/>
        <v>0</v>
      </c>
      <c r="E82" t="b">
        <f ca="1"/>
        <v>0</v>
      </c>
      <c r="F82" t="b">
        <f ca="1"/>
        <v>0</v>
      </c>
      <c r="G82" t="b">
        <f ca="1"/>
        <v>0</v>
      </c>
      <c r="H82" t="b">
        <f ca="1"/>
        <v>0</v>
      </c>
      <c r="I82" t="b">
        <f ca="1"/>
        <v>0</v>
      </c>
      <c r="J82" t="b">
        <f ca="1"/>
        <v>0</v>
      </c>
      <c r="K82" t="b">
        <f ca="1"/>
        <v>0</v>
      </c>
      <c r="L82" t="b">
        <f ca="1"/>
        <v>0</v>
      </c>
      <c r="M82" t="b">
        <f ca="1"/>
        <v>0</v>
      </c>
      <c r="N82" t="b">
        <f ca="1"/>
        <v>0</v>
      </c>
      <c r="O82" t="b">
        <f ca="1"/>
        <v>0</v>
      </c>
      <c r="P82" t="b">
        <f ca="1"/>
        <v>0</v>
      </c>
      <c r="Q82" t="b">
        <f ca="1"/>
        <v>0</v>
      </c>
      <c r="R82" t="b">
        <f ca="1"/>
        <v>0</v>
      </c>
      <c r="S82" t="b">
        <f ca="1"/>
        <v>0</v>
      </c>
      <c r="T82" t="b">
        <f ca="1"/>
        <v>0</v>
      </c>
      <c r="U82" t="b">
        <f ca="1"/>
        <v>0</v>
      </c>
      <c r="V82" t="b">
        <f ca="1"/>
        <v>0</v>
      </c>
      <c r="W82" t="b">
        <f ca="1"/>
        <v>0</v>
      </c>
      <c r="X82" t="b">
        <f ca="1"/>
        <v>0</v>
      </c>
      <c r="Y82" t="b">
        <f ca="1"/>
        <v>0</v>
      </c>
    </row>
    <row r="83" spans="1:25" hidden="1" x14ac:dyDescent="0.3">
      <c r="A83" s="60" t="b">
        <f ca="1"/>
        <v>0</v>
      </c>
      <c r="B83" t="b">
        <f ca="1"/>
        <v>0</v>
      </c>
      <c r="C83" t="b">
        <f ca="1"/>
        <v>0</v>
      </c>
      <c r="D83" t="b">
        <f ca="1"/>
        <v>0</v>
      </c>
      <c r="E83" t="b">
        <f ca="1"/>
        <v>0</v>
      </c>
      <c r="F83" t="b">
        <f ca="1"/>
        <v>0</v>
      </c>
      <c r="G83" t="b">
        <f ca="1"/>
        <v>0</v>
      </c>
      <c r="H83" t="b">
        <f ca="1"/>
        <v>0</v>
      </c>
      <c r="I83" t="b">
        <f ca="1"/>
        <v>0</v>
      </c>
      <c r="J83" t="b">
        <f ca="1"/>
        <v>0</v>
      </c>
      <c r="K83" t="b">
        <f ca="1"/>
        <v>0</v>
      </c>
      <c r="L83" t="b">
        <f ca="1"/>
        <v>0</v>
      </c>
      <c r="M83" t="b">
        <f ca="1"/>
        <v>0</v>
      </c>
      <c r="N83" t="b">
        <f ca="1"/>
        <v>0</v>
      </c>
      <c r="O83" t="b">
        <f ca="1"/>
        <v>0</v>
      </c>
      <c r="P83" t="b">
        <f ca="1"/>
        <v>0</v>
      </c>
      <c r="Q83" t="b">
        <f ca="1"/>
        <v>0</v>
      </c>
      <c r="R83" t="b">
        <f ca="1"/>
        <v>0</v>
      </c>
      <c r="S83" t="b">
        <f ca="1"/>
        <v>0</v>
      </c>
      <c r="T83" t="b">
        <f ca="1"/>
        <v>0</v>
      </c>
      <c r="U83" t="b">
        <f ca="1"/>
        <v>0</v>
      </c>
      <c r="V83" t="b">
        <f ca="1"/>
        <v>0</v>
      </c>
      <c r="W83" t="b">
        <f ca="1"/>
        <v>0</v>
      </c>
      <c r="X83" t="b">
        <f ca="1"/>
        <v>0</v>
      </c>
      <c r="Y83" t="b">
        <f ca="1"/>
        <v>0</v>
      </c>
    </row>
    <row r="84" spans="1:25" hidden="1" x14ac:dyDescent="0.3">
      <c r="A84" s="60" t="b">
        <f ca="1"/>
        <v>0</v>
      </c>
      <c r="B84" t="b">
        <f ca="1"/>
        <v>0</v>
      </c>
      <c r="C84" t="b">
        <f ca="1"/>
        <v>0</v>
      </c>
      <c r="D84" t="b">
        <f ca="1"/>
        <v>0</v>
      </c>
      <c r="E84" t="b">
        <f ca="1"/>
        <v>0</v>
      </c>
      <c r="F84" t="b">
        <f ca="1"/>
        <v>0</v>
      </c>
      <c r="G84" t="b">
        <f ca="1"/>
        <v>0</v>
      </c>
      <c r="H84" t="b">
        <f ca="1"/>
        <v>0</v>
      </c>
      <c r="I84" t="b">
        <f ca="1"/>
        <v>0</v>
      </c>
      <c r="J84" t="b">
        <f ca="1"/>
        <v>0</v>
      </c>
      <c r="K84" t="b">
        <f ca="1"/>
        <v>0</v>
      </c>
      <c r="L84" t="b">
        <f ca="1"/>
        <v>0</v>
      </c>
      <c r="M84" t="b">
        <f ca="1"/>
        <v>0</v>
      </c>
      <c r="N84" t="b">
        <f ca="1"/>
        <v>0</v>
      </c>
      <c r="O84" t="b">
        <f ca="1"/>
        <v>0</v>
      </c>
      <c r="P84" t="b">
        <f ca="1"/>
        <v>0</v>
      </c>
      <c r="Q84" t="b">
        <f ca="1"/>
        <v>0</v>
      </c>
      <c r="R84" t="b">
        <f ca="1"/>
        <v>0</v>
      </c>
      <c r="S84" t="b">
        <f ca="1"/>
        <v>0</v>
      </c>
      <c r="T84" t="b">
        <f ca="1"/>
        <v>0</v>
      </c>
      <c r="U84" t="b">
        <f ca="1"/>
        <v>0</v>
      </c>
      <c r="V84" t="b">
        <f ca="1"/>
        <v>0</v>
      </c>
      <c r="W84" t="b">
        <f ca="1"/>
        <v>0</v>
      </c>
      <c r="X84" t="b">
        <f ca="1"/>
        <v>0</v>
      </c>
      <c r="Y84" t="b">
        <f ca="1"/>
        <v>0</v>
      </c>
    </row>
    <row r="85" spans="1:25" hidden="1" x14ac:dyDescent="0.3">
      <c r="A85" s="60" t="b">
        <f ca="1"/>
        <v>0</v>
      </c>
      <c r="B85" t="b">
        <f ca="1"/>
        <v>0</v>
      </c>
      <c r="C85" t="b">
        <f ca="1"/>
        <v>0</v>
      </c>
      <c r="D85" t="b">
        <f ca="1"/>
        <v>0</v>
      </c>
      <c r="E85" t="b">
        <f ca="1"/>
        <v>0</v>
      </c>
      <c r="F85" t="b">
        <f ca="1"/>
        <v>0</v>
      </c>
      <c r="G85" t="b">
        <f ca="1"/>
        <v>0</v>
      </c>
      <c r="H85" t="b">
        <f ca="1"/>
        <v>0</v>
      </c>
      <c r="I85" t="b">
        <f ca="1"/>
        <v>0</v>
      </c>
      <c r="J85" t="b">
        <f ca="1"/>
        <v>0</v>
      </c>
      <c r="K85" t="b">
        <f ca="1"/>
        <v>0</v>
      </c>
      <c r="L85" t="b">
        <f ca="1"/>
        <v>0</v>
      </c>
      <c r="M85" t="b">
        <f ca="1"/>
        <v>0</v>
      </c>
      <c r="N85" t="b">
        <f ca="1"/>
        <v>0</v>
      </c>
      <c r="O85" t="b">
        <f ca="1"/>
        <v>0</v>
      </c>
      <c r="P85" t="b">
        <f ca="1"/>
        <v>0</v>
      </c>
      <c r="Q85" t="b">
        <f ca="1"/>
        <v>0</v>
      </c>
      <c r="R85" t="b">
        <f ca="1"/>
        <v>0</v>
      </c>
      <c r="S85" t="b">
        <f ca="1"/>
        <v>0</v>
      </c>
      <c r="T85" t="b">
        <f ca="1"/>
        <v>0</v>
      </c>
      <c r="U85" t="b">
        <f ca="1"/>
        <v>0</v>
      </c>
      <c r="V85" t="b">
        <f ca="1"/>
        <v>0</v>
      </c>
      <c r="W85" t="b">
        <f ca="1"/>
        <v>0</v>
      </c>
      <c r="X85" t="b">
        <f ca="1"/>
        <v>0</v>
      </c>
      <c r="Y85" t="b">
        <f ca="1"/>
        <v>0</v>
      </c>
    </row>
    <row r="86" spans="1:25" hidden="1" x14ac:dyDescent="0.3">
      <c r="A86" s="60" t="b">
        <f ca="1"/>
        <v>0</v>
      </c>
      <c r="B86" t="b">
        <f ca="1"/>
        <v>0</v>
      </c>
      <c r="C86" t="b">
        <f ca="1"/>
        <v>0</v>
      </c>
      <c r="D86" t="b">
        <f ca="1"/>
        <v>0</v>
      </c>
      <c r="E86" t="b">
        <f ca="1"/>
        <v>0</v>
      </c>
      <c r="F86" t="b">
        <f ca="1"/>
        <v>0</v>
      </c>
      <c r="G86" t="b">
        <f ca="1"/>
        <v>0</v>
      </c>
      <c r="H86" t="b">
        <f ca="1"/>
        <v>0</v>
      </c>
      <c r="I86" t="b">
        <f ca="1"/>
        <v>0</v>
      </c>
      <c r="J86" t="b">
        <f ca="1"/>
        <v>0</v>
      </c>
      <c r="K86" t="b">
        <f ca="1"/>
        <v>0</v>
      </c>
      <c r="L86" t="b">
        <f ca="1"/>
        <v>0</v>
      </c>
      <c r="M86" t="b">
        <f ca="1"/>
        <v>0</v>
      </c>
      <c r="N86" t="b">
        <f ca="1"/>
        <v>0</v>
      </c>
      <c r="O86" t="b">
        <f ca="1"/>
        <v>0</v>
      </c>
      <c r="P86" t="b">
        <f ca="1"/>
        <v>0</v>
      </c>
      <c r="Q86" t="b">
        <f ca="1"/>
        <v>0</v>
      </c>
      <c r="R86" t="b">
        <f ca="1"/>
        <v>0</v>
      </c>
      <c r="S86" t="b">
        <f ca="1"/>
        <v>0</v>
      </c>
      <c r="T86" t="b">
        <f ca="1"/>
        <v>0</v>
      </c>
      <c r="U86" t="b">
        <f ca="1"/>
        <v>0</v>
      </c>
      <c r="V86" t="b">
        <f ca="1"/>
        <v>0</v>
      </c>
      <c r="W86" t="b">
        <f ca="1"/>
        <v>0</v>
      </c>
      <c r="X86" t="b">
        <f ca="1"/>
        <v>0</v>
      </c>
      <c r="Y86" t="b">
        <f ca="1"/>
        <v>0</v>
      </c>
    </row>
    <row r="87" spans="1:25" hidden="1" x14ac:dyDescent="0.3">
      <c r="A87" s="60" t="b">
        <f ca="1"/>
        <v>0</v>
      </c>
      <c r="B87" t="b">
        <f ca="1"/>
        <v>0</v>
      </c>
      <c r="C87" t="b">
        <f ca="1"/>
        <v>0</v>
      </c>
      <c r="D87" t="b">
        <f ca="1"/>
        <v>0</v>
      </c>
      <c r="E87" t="b">
        <f ca="1"/>
        <v>0</v>
      </c>
      <c r="F87" t="b">
        <f ca="1"/>
        <v>0</v>
      </c>
      <c r="G87" t="b">
        <f ca="1"/>
        <v>0</v>
      </c>
      <c r="H87" t="b">
        <f ca="1"/>
        <v>0</v>
      </c>
      <c r="I87" t="b">
        <f ca="1"/>
        <v>0</v>
      </c>
      <c r="J87" t="b">
        <f ca="1"/>
        <v>0</v>
      </c>
      <c r="K87" t="b">
        <f ca="1"/>
        <v>0</v>
      </c>
      <c r="L87" t="b">
        <f ca="1"/>
        <v>0</v>
      </c>
      <c r="M87" t="b">
        <f ca="1"/>
        <v>0</v>
      </c>
      <c r="N87" t="b">
        <f ca="1"/>
        <v>0</v>
      </c>
      <c r="O87" t="b">
        <f ca="1"/>
        <v>0</v>
      </c>
      <c r="P87" t="b">
        <f ca="1"/>
        <v>0</v>
      </c>
      <c r="Q87" t="b">
        <f ca="1"/>
        <v>0</v>
      </c>
      <c r="R87" t="b">
        <f ca="1"/>
        <v>0</v>
      </c>
      <c r="S87" t="b">
        <f ca="1"/>
        <v>0</v>
      </c>
      <c r="T87" t="b">
        <f ca="1"/>
        <v>0</v>
      </c>
      <c r="U87" t="b">
        <f ca="1"/>
        <v>0</v>
      </c>
      <c r="V87" t="b">
        <f ca="1"/>
        <v>0</v>
      </c>
      <c r="W87" t="b">
        <f ca="1"/>
        <v>0</v>
      </c>
      <c r="X87" t="b">
        <f ca="1"/>
        <v>0</v>
      </c>
      <c r="Y87" t="b">
        <f ca="1"/>
        <v>0</v>
      </c>
    </row>
    <row r="88" spans="1:25" hidden="1" x14ac:dyDescent="0.3">
      <c r="A88" s="60" t="b">
        <f ca="1"/>
        <v>0</v>
      </c>
      <c r="B88" t="b">
        <f ca="1"/>
        <v>0</v>
      </c>
      <c r="C88" t="b">
        <f ca="1"/>
        <v>0</v>
      </c>
      <c r="D88" t="b">
        <f ca="1"/>
        <v>0</v>
      </c>
      <c r="E88" t="b">
        <f ca="1"/>
        <v>0</v>
      </c>
      <c r="F88" t="b">
        <f ca="1"/>
        <v>0</v>
      </c>
      <c r="G88" t="b">
        <f ca="1"/>
        <v>0</v>
      </c>
      <c r="H88" t="b">
        <f ca="1"/>
        <v>0</v>
      </c>
      <c r="I88" t="b">
        <f ca="1"/>
        <v>0</v>
      </c>
      <c r="J88" t="b">
        <f ca="1"/>
        <v>0</v>
      </c>
      <c r="K88" t="b">
        <f ca="1"/>
        <v>0</v>
      </c>
      <c r="L88" t="b">
        <f ca="1"/>
        <v>0</v>
      </c>
      <c r="M88" t="b">
        <f ca="1"/>
        <v>0</v>
      </c>
      <c r="N88" t="b">
        <f ca="1"/>
        <v>0</v>
      </c>
      <c r="O88" t="b">
        <f ca="1"/>
        <v>0</v>
      </c>
      <c r="P88" t="b">
        <f ca="1"/>
        <v>0</v>
      </c>
      <c r="Q88" t="b">
        <f ca="1"/>
        <v>0</v>
      </c>
      <c r="R88" t="b">
        <f ca="1"/>
        <v>0</v>
      </c>
      <c r="S88" t="b">
        <f ca="1"/>
        <v>0</v>
      </c>
      <c r="T88" t="b">
        <f ca="1"/>
        <v>0</v>
      </c>
      <c r="U88" t="b">
        <f ca="1"/>
        <v>0</v>
      </c>
      <c r="V88" t="b">
        <f ca="1"/>
        <v>0</v>
      </c>
      <c r="W88" t="b">
        <f ca="1"/>
        <v>0</v>
      </c>
      <c r="X88" t="b">
        <f ca="1"/>
        <v>0</v>
      </c>
      <c r="Y88" t="b">
        <f ca="1"/>
        <v>0</v>
      </c>
    </row>
    <row r="89" spans="1:25" hidden="1" x14ac:dyDescent="0.3">
      <c r="A89" s="60" t="b">
        <f ca="1"/>
        <v>0</v>
      </c>
      <c r="B89" t="b">
        <f ca="1"/>
        <v>0</v>
      </c>
      <c r="C89" t="b">
        <f ca="1"/>
        <v>0</v>
      </c>
      <c r="D89" t="b">
        <f ca="1"/>
        <v>0</v>
      </c>
      <c r="E89" t="b">
        <f ca="1"/>
        <v>0</v>
      </c>
      <c r="F89" t="b">
        <f ca="1"/>
        <v>0</v>
      </c>
      <c r="G89" t="b">
        <f ca="1"/>
        <v>0</v>
      </c>
      <c r="H89" t="b">
        <f ca="1"/>
        <v>0</v>
      </c>
      <c r="I89" t="b">
        <f ca="1"/>
        <v>0</v>
      </c>
      <c r="J89" t="b">
        <f ca="1"/>
        <v>0</v>
      </c>
      <c r="K89" t="b">
        <f ca="1"/>
        <v>0</v>
      </c>
      <c r="L89" t="b">
        <f ca="1"/>
        <v>0</v>
      </c>
      <c r="M89" t="b">
        <f ca="1"/>
        <v>0</v>
      </c>
      <c r="N89" t="b">
        <f ca="1"/>
        <v>0</v>
      </c>
      <c r="O89" t="b">
        <f ca="1"/>
        <v>0</v>
      </c>
      <c r="P89" t="b">
        <f ca="1"/>
        <v>0</v>
      </c>
      <c r="Q89" t="b">
        <f ca="1"/>
        <v>0</v>
      </c>
      <c r="R89" t="b">
        <f ca="1"/>
        <v>0</v>
      </c>
      <c r="S89" t="b">
        <f ca="1"/>
        <v>0</v>
      </c>
      <c r="T89" t="b">
        <f ca="1"/>
        <v>0</v>
      </c>
      <c r="U89" t="b">
        <f ca="1"/>
        <v>0</v>
      </c>
      <c r="V89" t="b">
        <f ca="1"/>
        <v>0</v>
      </c>
      <c r="W89" t="b">
        <f ca="1"/>
        <v>0</v>
      </c>
      <c r="X89" t="b">
        <f ca="1"/>
        <v>0</v>
      </c>
      <c r="Y89" t="b">
        <f ca="1"/>
        <v>0</v>
      </c>
    </row>
    <row r="90" spans="1:25" hidden="1" x14ac:dyDescent="0.3">
      <c r="A90" s="60" t="b">
        <f ca="1"/>
        <v>0</v>
      </c>
      <c r="B90" t="b">
        <f ca="1"/>
        <v>0</v>
      </c>
      <c r="C90" t="b">
        <f ca="1"/>
        <v>0</v>
      </c>
      <c r="D90" t="b">
        <f ca="1"/>
        <v>0</v>
      </c>
      <c r="E90" t="b">
        <f ca="1"/>
        <v>0</v>
      </c>
      <c r="F90" t="b">
        <f ca="1"/>
        <v>0</v>
      </c>
      <c r="G90" t="b">
        <f ca="1"/>
        <v>0</v>
      </c>
      <c r="H90" t="b">
        <f ca="1"/>
        <v>0</v>
      </c>
      <c r="I90" t="b">
        <f ca="1"/>
        <v>0</v>
      </c>
      <c r="J90" t="b">
        <f ca="1"/>
        <v>0</v>
      </c>
      <c r="K90" t="b">
        <f ca="1"/>
        <v>0</v>
      </c>
      <c r="L90" t="b">
        <f ca="1"/>
        <v>0</v>
      </c>
      <c r="M90" t="b">
        <f ca="1"/>
        <v>0</v>
      </c>
      <c r="N90" t="b">
        <f ca="1"/>
        <v>0</v>
      </c>
      <c r="O90" t="b">
        <f ca="1"/>
        <v>0</v>
      </c>
      <c r="P90" t="b">
        <f ca="1"/>
        <v>0</v>
      </c>
      <c r="Q90" t="b">
        <f ca="1"/>
        <v>0</v>
      </c>
      <c r="R90" t="b">
        <f ca="1"/>
        <v>0</v>
      </c>
      <c r="S90" t="b">
        <f ca="1"/>
        <v>0</v>
      </c>
      <c r="T90" t="b">
        <f ca="1"/>
        <v>0</v>
      </c>
      <c r="U90" t="b">
        <f ca="1"/>
        <v>0</v>
      </c>
      <c r="V90" t="b">
        <f ca="1"/>
        <v>0</v>
      </c>
      <c r="W90" t="b">
        <f ca="1"/>
        <v>0</v>
      </c>
      <c r="X90" t="b">
        <f ca="1"/>
        <v>0</v>
      </c>
      <c r="Y90" t="b">
        <f ca="1"/>
        <v>0</v>
      </c>
    </row>
    <row r="91" spans="1:25" hidden="1" x14ac:dyDescent="0.3">
      <c r="A91" s="60" t="b">
        <f ca="1"/>
        <v>0</v>
      </c>
      <c r="B91" t="b">
        <f ca="1"/>
        <v>0</v>
      </c>
      <c r="C91" t="b">
        <f ca="1"/>
        <v>0</v>
      </c>
      <c r="D91" t="b">
        <f ca="1"/>
        <v>0</v>
      </c>
      <c r="E91" t="b">
        <f ca="1"/>
        <v>0</v>
      </c>
      <c r="F91" t="b">
        <f ca="1"/>
        <v>0</v>
      </c>
      <c r="G91" t="b">
        <f ca="1"/>
        <v>0</v>
      </c>
      <c r="H91" t="b">
        <f ca="1"/>
        <v>0</v>
      </c>
      <c r="I91" t="b">
        <f ca="1"/>
        <v>0</v>
      </c>
      <c r="J91" t="b">
        <f ca="1"/>
        <v>0</v>
      </c>
      <c r="K91" t="b">
        <f ca="1"/>
        <v>0</v>
      </c>
      <c r="L91" t="b">
        <f ca="1"/>
        <v>0</v>
      </c>
      <c r="M91" t="b">
        <f ca="1"/>
        <v>0</v>
      </c>
      <c r="N91" t="b">
        <f ca="1"/>
        <v>0</v>
      </c>
      <c r="O91" t="b">
        <f ca="1"/>
        <v>0</v>
      </c>
      <c r="P91" t="b">
        <f ca="1"/>
        <v>0</v>
      </c>
      <c r="Q91" t="b">
        <f ca="1"/>
        <v>0</v>
      </c>
      <c r="R91" t="b">
        <f ca="1"/>
        <v>0</v>
      </c>
      <c r="S91" t="b">
        <f ca="1"/>
        <v>0</v>
      </c>
      <c r="T91" t="b">
        <f ca="1"/>
        <v>0</v>
      </c>
      <c r="U91" t="b">
        <f ca="1"/>
        <v>0</v>
      </c>
      <c r="V91" t="b">
        <f ca="1"/>
        <v>0</v>
      </c>
      <c r="W91" t="b">
        <f ca="1"/>
        <v>0</v>
      </c>
      <c r="X91" t="b">
        <f ca="1"/>
        <v>0</v>
      </c>
      <c r="Y91" t="b">
        <f ca="1"/>
        <v>0</v>
      </c>
    </row>
    <row r="92" spans="1:25" hidden="1" x14ac:dyDescent="0.3">
      <c r="A92" s="60" t="b">
        <f ca="1"/>
        <v>0</v>
      </c>
      <c r="B92" t="b">
        <f ca="1"/>
        <v>0</v>
      </c>
      <c r="C92" t="b">
        <f ca="1"/>
        <v>0</v>
      </c>
      <c r="D92" t="b">
        <f ca="1"/>
        <v>0</v>
      </c>
      <c r="E92" t="b">
        <f ca="1"/>
        <v>0</v>
      </c>
      <c r="F92" t="b">
        <f ca="1"/>
        <v>0</v>
      </c>
      <c r="G92" t="b">
        <f ca="1"/>
        <v>0</v>
      </c>
      <c r="H92" t="b">
        <f ca="1"/>
        <v>0</v>
      </c>
      <c r="I92" t="b">
        <f ca="1"/>
        <v>0</v>
      </c>
      <c r="J92" t="b">
        <f ca="1"/>
        <v>0</v>
      </c>
      <c r="K92" t="b">
        <f ca="1"/>
        <v>0</v>
      </c>
      <c r="L92" t="b">
        <f ca="1"/>
        <v>0</v>
      </c>
      <c r="M92" t="b">
        <f ca="1"/>
        <v>0</v>
      </c>
      <c r="N92" t="b">
        <f ca="1"/>
        <v>0</v>
      </c>
      <c r="O92" t="b">
        <f ca="1"/>
        <v>0</v>
      </c>
      <c r="P92" t="b">
        <f ca="1"/>
        <v>0</v>
      </c>
      <c r="Q92" t="b">
        <f ca="1"/>
        <v>0</v>
      </c>
      <c r="R92" t="b">
        <f ca="1"/>
        <v>0</v>
      </c>
      <c r="S92" t="b">
        <f ca="1"/>
        <v>0</v>
      </c>
      <c r="T92" t="b">
        <f ca="1"/>
        <v>0</v>
      </c>
      <c r="U92" t="b">
        <f ca="1"/>
        <v>0</v>
      </c>
      <c r="V92" t="b">
        <f ca="1"/>
        <v>0</v>
      </c>
      <c r="W92" t="b">
        <f ca="1"/>
        <v>0</v>
      </c>
      <c r="X92" t="b">
        <f ca="1"/>
        <v>0</v>
      </c>
      <c r="Y92" t="b">
        <f ca="1"/>
        <v>0</v>
      </c>
    </row>
    <row r="93" spans="1:25" hidden="1" x14ac:dyDescent="0.3">
      <c r="A93" s="60" t="b">
        <f ca="1"/>
        <v>0</v>
      </c>
      <c r="B93" t="b">
        <f ca="1"/>
        <v>0</v>
      </c>
      <c r="C93" t="b">
        <f ca="1"/>
        <v>0</v>
      </c>
      <c r="D93" t="b">
        <f ca="1"/>
        <v>0</v>
      </c>
      <c r="E93" t="b">
        <f ca="1"/>
        <v>0</v>
      </c>
      <c r="F93" t="b">
        <f ca="1"/>
        <v>0</v>
      </c>
      <c r="G93" t="b">
        <f ca="1"/>
        <v>0</v>
      </c>
      <c r="H93" t="b">
        <f ca="1"/>
        <v>0</v>
      </c>
      <c r="I93" t="b">
        <f ca="1"/>
        <v>0</v>
      </c>
      <c r="J93" t="b">
        <f ca="1"/>
        <v>0</v>
      </c>
      <c r="K93" t="b">
        <f ca="1"/>
        <v>0</v>
      </c>
      <c r="L93" t="b">
        <f ca="1"/>
        <v>0</v>
      </c>
      <c r="M93" t="b">
        <f ca="1"/>
        <v>0</v>
      </c>
      <c r="N93" t="b">
        <f ca="1"/>
        <v>0</v>
      </c>
      <c r="O93" t="b">
        <f ca="1"/>
        <v>0</v>
      </c>
      <c r="P93" t="b">
        <f ca="1"/>
        <v>0</v>
      </c>
      <c r="Q93" t="b">
        <f ca="1"/>
        <v>0</v>
      </c>
      <c r="R93" t="b">
        <f ca="1"/>
        <v>0</v>
      </c>
      <c r="S93" t="b">
        <f ca="1"/>
        <v>0</v>
      </c>
      <c r="T93" t="b">
        <f ca="1"/>
        <v>0</v>
      </c>
      <c r="U93" t="b">
        <f ca="1"/>
        <v>0</v>
      </c>
      <c r="V93" t="b">
        <f ca="1"/>
        <v>0</v>
      </c>
      <c r="W93" t="b">
        <f ca="1"/>
        <v>0</v>
      </c>
      <c r="X93" t="b">
        <f ca="1"/>
        <v>0</v>
      </c>
      <c r="Y93" t="b">
        <f ca="1"/>
        <v>0</v>
      </c>
    </row>
    <row r="94" spans="1:25" hidden="1" x14ac:dyDescent="0.3">
      <c r="A94" s="60" t="b">
        <f ca="1"/>
        <v>0</v>
      </c>
      <c r="B94" t="b">
        <f ca="1"/>
        <v>0</v>
      </c>
      <c r="C94" t="b">
        <f ca="1"/>
        <v>0</v>
      </c>
      <c r="D94" t="b">
        <f ca="1"/>
        <v>0</v>
      </c>
      <c r="E94" t="b">
        <f ca="1"/>
        <v>0</v>
      </c>
      <c r="F94" t="b">
        <f ca="1"/>
        <v>0</v>
      </c>
      <c r="G94" t="b">
        <f ca="1"/>
        <v>0</v>
      </c>
      <c r="H94" t="b">
        <f ca="1"/>
        <v>0</v>
      </c>
      <c r="I94" t="b">
        <f ca="1"/>
        <v>0</v>
      </c>
      <c r="J94" t="b">
        <f ca="1"/>
        <v>0</v>
      </c>
      <c r="K94" t="b">
        <f ca="1"/>
        <v>0</v>
      </c>
      <c r="L94" t="b">
        <f ca="1"/>
        <v>0</v>
      </c>
      <c r="M94" t="b">
        <f ca="1"/>
        <v>0</v>
      </c>
      <c r="N94" t="b">
        <f ca="1"/>
        <v>0</v>
      </c>
      <c r="O94" t="b">
        <f ca="1"/>
        <v>0</v>
      </c>
      <c r="P94" t="b">
        <f ca="1"/>
        <v>0</v>
      </c>
      <c r="Q94" t="b">
        <f ca="1"/>
        <v>0</v>
      </c>
      <c r="R94" t="b">
        <f ca="1"/>
        <v>0</v>
      </c>
      <c r="S94" t="b">
        <f ca="1"/>
        <v>0</v>
      </c>
      <c r="T94" t="b">
        <f ca="1"/>
        <v>0</v>
      </c>
      <c r="U94" t="b">
        <f ca="1"/>
        <v>0</v>
      </c>
      <c r="V94" t="b">
        <f ca="1"/>
        <v>0</v>
      </c>
      <c r="W94" t="b">
        <f ca="1"/>
        <v>0</v>
      </c>
      <c r="X94" t="b">
        <f ca="1"/>
        <v>0</v>
      </c>
      <c r="Y94" t="b">
        <f ca="1"/>
        <v>0</v>
      </c>
    </row>
    <row r="95" spans="1:25" hidden="1" x14ac:dyDescent="0.3">
      <c r="A95" s="60" t="b">
        <f ca="1"/>
        <v>0</v>
      </c>
      <c r="B95" t="b">
        <f ca="1"/>
        <v>0</v>
      </c>
      <c r="C95" t="b">
        <f ca="1"/>
        <v>0</v>
      </c>
      <c r="D95" t="b">
        <f ca="1"/>
        <v>0</v>
      </c>
      <c r="E95" t="b">
        <f ca="1"/>
        <v>0</v>
      </c>
      <c r="F95" t="b">
        <f ca="1"/>
        <v>0</v>
      </c>
      <c r="G95" t="b">
        <f ca="1"/>
        <v>0</v>
      </c>
      <c r="H95" t="b">
        <f ca="1"/>
        <v>0</v>
      </c>
      <c r="I95" t="b">
        <f ca="1"/>
        <v>0</v>
      </c>
      <c r="J95" t="b">
        <f ca="1"/>
        <v>0</v>
      </c>
      <c r="K95" t="b">
        <f ca="1"/>
        <v>0</v>
      </c>
      <c r="L95" t="b">
        <f ca="1"/>
        <v>0</v>
      </c>
      <c r="M95" t="b">
        <f ca="1"/>
        <v>0</v>
      </c>
      <c r="N95" t="b">
        <f ca="1"/>
        <v>0</v>
      </c>
      <c r="O95" t="b">
        <f ca="1"/>
        <v>0</v>
      </c>
      <c r="P95" t="b">
        <f ca="1"/>
        <v>0</v>
      </c>
      <c r="Q95" t="b">
        <f ca="1"/>
        <v>0</v>
      </c>
      <c r="R95" t="b">
        <f ca="1"/>
        <v>0</v>
      </c>
      <c r="S95" t="b">
        <f ca="1"/>
        <v>0</v>
      </c>
      <c r="T95" t="b">
        <f ca="1"/>
        <v>0</v>
      </c>
      <c r="U95" t="b">
        <f ca="1"/>
        <v>0</v>
      </c>
      <c r="V95" t="b">
        <f ca="1"/>
        <v>0</v>
      </c>
      <c r="W95" t="b">
        <f ca="1"/>
        <v>0</v>
      </c>
      <c r="X95" t="b">
        <f ca="1"/>
        <v>0</v>
      </c>
      <c r="Y95" t="b">
        <f ca="1"/>
        <v>0</v>
      </c>
    </row>
    <row r="96" spans="1:25" hidden="1" x14ac:dyDescent="0.3">
      <c r="A96" s="60" t="b">
        <f ca="1"/>
        <v>0</v>
      </c>
      <c r="B96" t="b">
        <f ca="1"/>
        <v>0</v>
      </c>
      <c r="C96" t="b">
        <f ca="1"/>
        <v>0</v>
      </c>
      <c r="D96" t="b">
        <f ca="1"/>
        <v>0</v>
      </c>
      <c r="E96" t="b">
        <f ca="1"/>
        <v>0</v>
      </c>
      <c r="F96" t="b">
        <f ca="1"/>
        <v>0</v>
      </c>
      <c r="G96" t="b">
        <f ca="1"/>
        <v>0</v>
      </c>
      <c r="H96" t="b">
        <f ca="1"/>
        <v>0</v>
      </c>
      <c r="I96" t="b">
        <f ca="1"/>
        <v>0</v>
      </c>
      <c r="J96" t="b">
        <f ca="1"/>
        <v>0</v>
      </c>
      <c r="K96" t="b">
        <f ca="1"/>
        <v>0</v>
      </c>
      <c r="L96" t="b">
        <f ca="1"/>
        <v>0</v>
      </c>
      <c r="M96" t="b">
        <f ca="1"/>
        <v>0</v>
      </c>
      <c r="N96" t="b">
        <f ca="1"/>
        <v>0</v>
      </c>
      <c r="O96" t="b">
        <f ca="1"/>
        <v>0</v>
      </c>
      <c r="P96" t="b">
        <f ca="1"/>
        <v>0</v>
      </c>
      <c r="Q96" t="b">
        <f ca="1"/>
        <v>0</v>
      </c>
      <c r="R96" t="b">
        <f ca="1"/>
        <v>0</v>
      </c>
      <c r="S96" t="b">
        <f ca="1"/>
        <v>0</v>
      </c>
      <c r="T96" t="b">
        <f ca="1"/>
        <v>0</v>
      </c>
      <c r="U96" t="b">
        <f ca="1"/>
        <v>0</v>
      </c>
      <c r="V96" t="b">
        <f ca="1"/>
        <v>0</v>
      </c>
      <c r="W96" t="b">
        <f ca="1"/>
        <v>0</v>
      </c>
      <c r="X96" t="b">
        <f ca="1"/>
        <v>0</v>
      </c>
      <c r="Y96" t="b">
        <f ca="1"/>
        <v>0</v>
      </c>
    </row>
    <row r="97" spans="1:25" hidden="1" x14ac:dyDescent="0.3">
      <c r="A97" s="60" t="b">
        <f ca="1"/>
        <v>0</v>
      </c>
      <c r="B97" t="b">
        <f ca="1"/>
        <v>0</v>
      </c>
      <c r="C97" t="b">
        <f ca="1"/>
        <v>0</v>
      </c>
      <c r="D97" t="b">
        <f ca="1"/>
        <v>0</v>
      </c>
      <c r="E97" t="b">
        <f ca="1"/>
        <v>0</v>
      </c>
      <c r="F97" t="b">
        <f ca="1"/>
        <v>0</v>
      </c>
      <c r="G97" t="b">
        <f ca="1"/>
        <v>0</v>
      </c>
      <c r="H97" t="b">
        <f ca="1"/>
        <v>0</v>
      </c>
      <c r="I97" t="b">
        <f ca="1"/>
        <v>0</v>
      </c>
      <c r="J97" t="b">
        <f ca="1"/>
        <v>0</v>
      </c>
      <c r="K97" t="b">
        <f ca="1"/>
        <v>0</v>
      </c>
      <c r="L97" t="b">
        <f ca="1"/>
        <v>0</v>
      </c>
      <c r="M97" t="b">
        <f ca="1"/>
        <v>0</v>
      </c>
      <c r="N97" t="b">
        <f ca="1"/>
        <v>0</v>
      </c>
      <c r="O97" t="b">
        <f ca="1"/>
        <v>0</v>
      </c>
      <c r="P97" t="b">
        <f ca="1"/>
        <v>0</v>
      </c>
      <c r="Q97" t="b">
        <f ca="1"/>
        <v>0</v>
      </c>
      <c r="R97" t="b">
        <f ca="1"/>
        <v>0</v>
      </c>
      <c r="S97" t="b">
        <f ca="1"/>
        <v>0</v>
      </c>
      <c r="T97" t="b">
        <f ca="1"/>
        <v>0</v>
      </c>
      <c r="U97" t="b">
        <f ca="1"/>
        <v>0</v>
      </c>
      <c r="V97" t="b">
        <f ca="1"/>
        <v>0</v>
      </c>
      <c r="W97" t="b">
        <f ca="1"/>
        <v>0</v>
      </c>
      <c r="X97" t="b">
        <f ca="1"/>
        <v>0</v>
      </c>
      <c r="Y97" t="b">
        <f ca="1"/>
        <v>0</v>
      </c>
    </row>
    <row r="98" spans="1:25" hidden="1" x14ac:dyDescent="0.3">
      <c r="A98" s="60" t="b">
        <f ca="1"/>
        <v>0</v>
      </c>
      <c r="B98" t="b">
        <f ca="1"/>
        <v>0</v>
      </c>
      <c r="C98" t="b">
        <f ca="1"/>
        <v>0</v>
      </c>
      <c r="D98" t="b">
        <f ca="1"/>
        <v>0</v>
      </c>
      <c r="E98" t="b">
        <f ca="1"/>
        <v>0</v>
      </c>
      <c r="F98" t="b">
        <f ca="1"/>
        <v>0</v>
      </c>
      <c r="G98" t="b">
        <f ca="1"/>
        <v>0</v>
      </c>
      <c r="H98" t="b">
        <f ca="1"/>
        <v>0</v>
      </c>
      <c r="I98" t="b">
        <f ca="1"/>
        <v>0</v>
      </c>
      <c r="J98" t="b">
        <f ca="1"/>
        <v>0</v>
      </c>
      <c r="K98" t="b">
        <f ca="1"/>
        <v>0</v>
      </c>
      <c r="L98" t="b">
        <f ca="1"/>
        <v>0</v>
      </c>
      <c r="M98" t="b">
        <f ca="1"/>
        <v>0</v>
      </c>
      <c r="N98" t="b">
        <f ca="1"/>
        <v>0</v>
      </c>
      <c r="O98" t="b">
        <f ca="1"/>
        <v>0</v>
      </c>
      <c r="P98" t="b">
        <f ca="1"/>
        <v>0</v>
      </c>
      <c r="Q98" t="b">
        <f ca="1"/>
        <v>0</v>
      </c>
      <c r="R98" t="b">
        <f ca="1"/>
        <v>0</v>
      </c>
      <c r="S98" t="b">
        <f ca="1"/>
        <v>0</v>
      </c>
      <c r="T98" t="b">
        <f ca="1"/>
        <v>0</v>
      </c>
      <c r="U98" t="b">
        <f ca="1"/>
        <v>0</v>
      </c>
      <c r="V98" t="b">
        <f ca="1"/>
        <v>0</v>
      </c>
      <c r="W98" t="b">
        <f ca="1"/>
        <v>0</v>
      </c>
      <c r="X98" t="b">
        <f ca="1"/>
        <v>0</v>
      </c>
      <c r="Y98" t="b">
        <f ca="1"/>
        <v>0</v>
      </c>
    </row>
    <row r="99" spans="1:25" hidden="1" x14ac:dyDescent="0.3">
      <c r="A99" s="60" t="b">
        <f ca="1"/>
        <v>0</v>
      </c>
      <c r="B99" t="b">
        <f ca="1"/>
        <v>0</v>
      </c>
      <c r="C99" t="b">
        <f ca="1"/>
        <v>0</v>
      </c>
      <c r="D99" t="b">
        <f ca="1"/>
        <v>0</v>
      </c>
      <c r="E99" t="b">
        <f ca="1"/>
        <v>0</v>
      </c>
      <c r="F99" t="b">
        <f ca="1"/>
        <v>0</v>
      </c>
      <c r="G99" t="b">
        <f ca="1"/>
        <v>0</v>
      </c>
      <c r="H99" t="b">
        <f ca="1"/>
        <v>0</v>
      </c>
      <c r="I99" t="b">
        <f ca="1"/>
        <v>0</v>
      </c>
      <c r="J99" t="b">
        <f ca="1"/>
        <v>0</v>
      </c>
      <c r="K99" t="b">
        <f ca="1"/>
        <v>0</v>
      </c>
      <c r="L99" t="b">
        <f ca="1"/>
        <v>0</v>
      </c>
      <c r="M99" t="b">
        <f ca="1"/>
        <v>0</v>
      </c>
      <c r="N99" t="b">
        <f ca="1"/>
        <v>0</v>
      </c>
      <c r="O99" t="b">
        <f ca="1"/>
        <v>0</v>
      </c>
      <c r="P99" t="b">
        <f ca="1"/>
        <v>0</v>
      </c>
      <c r="Q99" t="b">
        <f ca="1"/>
        <v>0</v>
      </c>
      <c r="R99" t="b">
        <f ca="1"/>
        <v>0</v>
      </c>
      <c r="S99" t="b">
        <f ca="1"/>
        <v>0</v>
      </c>
      <c r="T99" t="b">
        <f ca="1"/>
        <v>0</v>
      </c>
      <c r="U99" t="b">
        <f ca="1"/>
        <v>0</v>
      </c>
      <c r="V99" t="b">
        <f ca="1"/>
        <v>0</v>
      </c>
      <c r="W99" t="b">
        <f ca="1"/>
        <v>0</v>
      </c>
      <c r="X99" t="b">
        <f ca="1"/>
        <v>0</v>
      </c>
      <c r="Y99" t="b">
        <f ca="1"/>
        <v>0</v>
      </c>
    </row>
    <row r="100" spans="1:25" hidden="1" x14ac:dyDescent="0.3">
      <c r="A100" s="60" t="b">
        <f ca="1"/>
        <v>0</v>
      </c>
      <c r="B100" t="b">
        <f ca="1"/>
        <v>0</v>
      </c>
      <c r="C100" t="b">
        <f ca="1"/>
        <v>0</v>
      </c>
      <c r="D100" t="b">
        <f ca="1"/>
        <v>0</v>
      </c>
      <c r="E100" t="b">
        <f ca="1"/>
        <v>0</v>
      </c>
      <c r="F100" t="b">
        <f ca="1"/>
        <v>0</v>
      </c>
      <c r="G100" t="b">
        <f ca="1"/>
        <v>0</v>
      </c>
      <c r="H100" t="b">
        <f ca="1"/>
        <v>0</v>
      </c>
      <c r="I100" t="b">
        <f ca="1"/>
        <v>0</v>
      </c>
      <c r="J100" t="b">
        <f ca="1"/>
        <v>0</v>
      </c>
      <c r="K100" t="b">
        <f ca="1"/>
        <v>0</v>
      </c>
      <c r="L100" t="b">
        <f ca="1"/>
        <v>0</v>
      </c>
      <c r="M100" t="b">
        <f ca="1"/>
        <v>0</v>
      </c>
      <c r="N100" t="b">
        <f ca="1"/>
        <v>0</v>
      </c>
      <c r="O100" t="b">
        <f ca="1"/>
        <v>0</v>
      </c>
      <c r="P100" t="b">
        <f ca="1"/>
        <v>0</v>
      </c>
      <c r="Q100" t="b">
        <f ca="1"/>
        <v>0</v>
      </c>
      <c r="R100" t="b">
        <f ca="1"/>
        <v>0</v>
      </c>
      <c r="S100" t="b">
        <f ca="1"/>
        <v>0</v>
      </c>
      <c r="T100" t="b">
        <f ca="1"/>
        <v>0</v>
      </c>
      <c r="U100" t="b">
        <f ca="1"/>
        <v>0</v>
      </c>
      <c r="V100" t="b">
        <f ca="1"/>
        <v>0</v>
      </c>
      <c r="W100" t="b">
        <f ca="1"/>
        <v>0</v>
      </c>
      <c r="X100" t="b">
        <f ca="1"/>
        <v>0</v>
      </c>
      <c r="Y100" t="b">
        <f ca="1"/>
        <v>0</v>
      </c>
    </row>
    <row r="101" spans="1:25" hidden="1" x14ac:dyDescent="0.3">
      <c r="A101" s="60" t="b">
        <f ca="1"/>
        <v>0</v>
      </c>
      <c r="B101" t="b">
        <f ca="1"/>
        <v>0</v>
      </c>
      <c r="C101" t="b">
        <f ca="1"/>
        <v>0</v>
      </c>
      <c r="D101" t="b">
        <f ca="1"/>
        <v>0</v>
      </c>
      <c r="E101" t="b">
        <f ca="1"/>
        <v>0</v>
      </c>
      <c r="F101" t="b">
        <f ca="1"/>
        <v>0</v>
      </c>
      <c r="G101" t="b">
        <f ca="1"/>
        <v>0</v>
      </c>
      <c r="H101" t="b">
        <f ca="1"/>
        <v>0</v>
      </c>
      <c r="I101" t="b">
        <f ca="1"/>
        <v>0</v>
      </c>
      <c r="J101" t="b">
        <f ca="1"/>
        <v>0</v>
      </c>
      <c r="K101" t="b">
        <f ca="1"/>
        <v>0</v>
      </c>
      <c r="L101" t="b">
        <f ca="1"/>
        <v>0</v>
      </c>
      <c r="M101" t="b">
        <f ca="1"/>
        <v>0</v>
      </c>
      <c r="N101" t="b">
        <f ca="1"/>
        <v>0</v>
      </c>
      <c r="O101" t="b">
        <f ca="1"/>
        <v>0</v>
      </c>
      <c r="P101" t="b">
        <f ca="1"/>
        <v>0</v>
      </c>
      <c r="Q101" t="b">
        <f ca="1"/>
        <v>0</v>
      </c>
      <c r="R101" t="b">
        <f ca="1"/>
        <v>0</v>
      </c>
      <c r="S101" t="b">
        <f ca="1"/>
        <v>0</v>
      </c>
      <c r="T101" t="b">
        <f ca="1"/>
        <v>0</v>
      </c>
      <c r="U101" t="b">
        <f ca="1"/>
        <v>0</v>
      </c>
      <c r="V101" t="b">
        <f ca="1"/>
        <v>0</v>
      </c>
      <c r="W101" t="b">
        <f ca="1"/>
        <v>0</v>
      </c>
      <c r="X101" t="b">
        <f ca="1"/>
        <v>0</v>
      </c>
      <c r="Y101" t="b">
        <f ca="1"/>
        <v>0</v>
      </c>
    </row>
    <row r="102" spans="1:25" hidden="1" x14ac:dyDescent="0.3">
      <c r="A102" s="60" t="b">
        <f ca="1"/>
        <v>0</v>
      </c>
      <c r="B102" t="b">
        <f ca="1"/>
        <v>0</v>
      </c>
      <c r="C102" t="b">
        <f ca="1"/>
        <v>0</v>
      </c>
      <c r="D102" t="b">
        <f ca="1"/>
        <v>0</v>
      </c>
      <c r="E102" t="b">
        <f ca="1"/>
        <v>0</v>
      </c>
      <c r="F102" t="b">
        <f ca="1"/>
        <v>0</v>
      </c>
      <c r="G102" t="b">
        <f ca="1"/>
        <v>0</v>
      </c>
      <c r="H102" t="b">
        <f ca="1"/>
        <v>0</v>
      </c>
      <c r="I102" t="b">
        <f ca="1"/>
        <v>0</v>
      </c>
      <c r="J102" t="b">
        <f ca="1"/>
        <v>0</v>
      </c>
      <c r="K102" t="b">
        <f ca="1"/>
        <v>0</v>
      </c>
      <c r="L102" t="b">
        <f ca="1"/>
        <v>0</v>
      </c>
      <c r="M102" t="b">
        <f ca="1"/>
        <v>0</v>
      </c>
      <c r="N102" t="b">
        <f ca="1"/>
        <v>0</v>
      </c>
      <c r="O102" t="b">
        <f ca="1"/>
        <v>0</v>
      </c>
      <c r="P102" t="b">
        <f ca="1"/>
        <v>0</v>
      </c>
      <c r="Q102" t="b">
        <f ca="1"/>
        <v>0</v>
      </c>
      <c r="R102" t="b">
        <f ca="1"/>
        <v>0</v>
      </c>
      <c r="S102" t="b">
        <f ca="1"/>
        <v>0</v>
      </c>
      <c r="T102" t="b">
        <f ca="1"/>
        <v>0</v>
      </c>
      <c r="U102" t="b">
        <f ca="1"/>
        <v>0</v>
      </c>
      <c r="V102" t="b">
        <f ca="1"/>
        <v>0</v>
      </c>
      <c r="W102" t="b">
        <f ca="1"/>
        <v>0</v>
      </c>
      <c r="X102" t="b">
        <f ca="1"/>
        <v>0</v>
      </c>
      <c r="Y102" t="b">
        <f ca="1"/>
        <v>0</v>
      </c>
    </row>
    <row r="103" spans="1:25" hidden="1" x14ac:dyDescent="0.3">
      <c r="A103" s="60" t="b">
        <f ca="1"/>
        <v>0</v>
      </c>
      <c r="B103" t="b">
        <f ca="1"/>
        <v>0</v>
      </c>
      <c r="C103" t="b">
        <f ca="1"/>
        <v>0</v>
      </c>
      <c r="D103" t="b">
        <f ca="1"/>
        <v>0</v>
      </c>
      <c r="E103" t="b">
        <f ca="1"/>
        <v>0</v>
      </c>
      <c r="F103" t="b">
        <f ca="1"/>
        <v>0</v>
      </c>
      <c r="G103" t="b">
        <f ca="1"/>
        <v>0</v>
      </c>
      <c r="H103" t="b">
        <f ca="1"/>
        <v>0</v>
      </c>
      <c r="I103" t="b">
        <f ca="1"/>
        <v>0</v>
      </c>
      <c r="J103" t="b">
        <f ca="1"/>
        <v>0</v>
      </c>
      <c r="K103" t="b">
        <f ca="1"/>
        <v>0</v>
      </c>
      <c r="L103" t="b">
        <f ca="1"/>
        <v>0</v>
      </c>
      <c r="M103" t="b">
        <f ca="1"/>
        <v>0</v>
      </c>
      <c r="N103" t="b">
        <f ca="1"/>
        <v>0</v>
      </c>
      <c r="O103" t="b">
        <f ca="1"/>
        <v>0</v>
      </c>
      <c r="P103" t="b">
        <f ca="1"/>
        <v>0</v>
      </c>
      <c r="Q103" t="b">
        <f ca="1"/>
        <v>0</v>
      </c>
      <c r="R103" t="b">
        <f ca="1"/>
        <v>0</v>
      </c>
      <c r="S103" t="b">
        <f ca="1"/>
        <v>0</v>
      </c>
      <c r="T103" t="b">
        <f ca="1"/>
        <v>0</v>
      </c>
      <c r="U103" t="b">
        <f ca="1"/>
        <v>0</v>
      </c>
      <c r="V103" t="b">
        <f ca="1"/>
        <v>0</v>
      </c>
      <c r="W103" t="b">
        <f ca="1"/>
        <v>0</v>
      </c>
      <c r="X103" t="b">
        <f ca="1"/>
        <v>0</v>
      </c>
      <c r="Y103" t="b">
        <f ca="1"/>
        <v>0</v>
      </c>
    </row>
    <row r="104" spans="1:25" hidden="1" x14ac:dyDescent="0.3">
      <c r="A104" s="60" t="b">
        <f ca="1"/>
        <v>0</v>
      </c>
      <c r="B104" t="b">
        <f ca="1"/>
        <v>0</v>
      </c>
      <c r="C104" t="b">
        <f ca="1"/>
        <v>0</v>
      </c>
      <c r="D104" t="b">
        <f ca="1"/>
        <v>0</v>
      </c>
      <c r="E104" t="b">
        <f ca="1"/>
        <v>0</v>
      </c>
      <c r="F104" t="b">
        <f ca="1"/>
        <v>0</v>
      </c>
      <c r="G104" t="b">
        <f ca="1"/>
        <v>0</v>
      </c>
      <c r="H104" t="b">
        <f ca="1"/>
        <v>0</v>
      </c>
      <c r="I104" t="b">
        <f ca="1"/>
        <v>0</v>
      </c>
      <c r="J104" t="b">
        <f ca="1"/>
        <v>0</v>
      </c>
      <c r="K104" t="b">
        <f ca="1"/>
        <v>0</v>
      </c>
      <c r="L104" t="b">
        <f ca="1"/>
        <v>0</v>
      </c>
      <c r="M104" t="b">
        <f ca="1"/>
        <v>0</v>
      </c>
      <c r="N104" t="b">
        <f ca="1"/>
        <v>0</v>
      </c>
      <c r="O104" t="b">
        <f ca="1"/>
        <v>0</v>
      </c>
      <c r="P104" t="b">
        <f ca="1"/>
        <v>0</v>
      </c>
      <c r="Q104" t="b">
        <f ca="1"/>
        <v>0</v>
      </c>
      <c r="R104" t="b">
        <f ca="1"/>
        <v>0</v>
      </c>
      <c r="S104" t="b">
        <f ca="1"/>
        <v>0</v>
      </c>
      <c r="T104" t="b">
        <f ca="1"/>
        <v>0</v>
      </c>
      <c r="U104" t="b">
        <f ca="1"/>
        <v>0</v>
      </c>
      <c r="V104" t="b">
        <f ca="1"/>
        <v>0</v>
      </c>
      <c r="W104" t="b">
        <f ca="1"/>
        <v>0</v>
      </c>
      <c r="X104" t="b">
        <f ca="1"/>
        <v>0</v>
      </c>
      <c r="Y104" t="b">
        <f ca="1"/>
        <v>0</v>
      </c>
    </row>
    <row r="105" spans="1:25" hidden="1" x14ac:dyDescent="0.3">
      <c r="A105" s="60" t="b">
        <f ca="1"/>
        <v>0</v>
      </c>
      <c r="B105" t="b">
        <f ca="1"/>
        <v>0</v>
      </c>
      <c r="C105" t="b">
        <f ca="1"/>
        <v>0</v>
      </c>
      <c r="D105" t="b">
        <f ca="1"/>
        <v>0</v>
      </c>
      <c r="E105" t="b">
        <f ca="1"/>
        <v>0</v>
      </c>
      <c r="F105" t="b">
        <f ca="1"/>
        <v>0</v>
      </c>
      <c r="G105" t="b">
        <f ca="1"/>
        <v>0</v>
      </c>
      <c r="H105" t="b">
        <f ca="1"/>
        <v>0</v>
      </c>
      <c r="I105" t="b">
        <f ca="1"/>
        <v>0</v>
      </c>
      <c r="J105" t="b">
        <f ca="1"/>
        <v>0</v>
      </c>
      <c r="K105" t="b">
        <f ca="1"/>
        <v>0</v>
      </c>
      <c r="L105" t="b">
        <f ca="1"/>
        <v>0</v>
      </c>
      <c r="M105" t="b">
        <f ca="1"/>
        <v>0</v>
      </c>
      <c r="N105" t="b">
        <f ca="1"/>
        <v>0</v>
      </c>
      <c r="O105" t="b">
        <f ca="1"/>
        <v>0</v>
      </c>
      <c r="P105" t="b">
        <f ca="1"/>
        <v>0</v>
      </c>
      <c r="Q105" t="b">
        <f ca="1"/>
        <v>0</v>
      </c>
      <c r="R105" t="b">
        <f ca="1"/>
        <v>0</v>
      </c>
      <c r="S105" t="b">
        <f ca="1"/>
        <v>0</v>
      </c>
      <c r="T105" t="b">
        <f ca="1"/>
        <v>0</v>
      </c>
      <c r="U105" t="b">
        <f ca="1"/>
        <v>0</v>
      </c>
      <c r="V105" t="b">
        <f ca="1"/>
        <v>0</v>
      </c>
      <c r="W105" t="b">
        <f ca="1"/>
        <v>0</v>
      </c>
      <c r="X105" t="b">
        <f ca="1"/>
        <v>0</v>
      </c>
      <c r="Y105" t="b">
        <f ca="1"/>
        <v>0</v>
      </c>
    </row>
    <row r="106" spans="1:25" hidden="1" x14ac:dyDescent="0.3">
      <c r="A106" s="60" t="b">
        <f ca="1"/>
        <v>0</v>
      </c>
      <c r="B106" t="b">
        <f ca="1"/>
        <v>0</v>
      </c>
      <c r="C106" t="b">
        <f ca="1"/>
        <v>0</v>
      </c>
      <c r="D106" t="b">
        <f ca="1"/>
        <v>0</v>
      </c>
      <c r="E106" t="b">
        <f ca="1"/>
        <v>0</v>
      </c>
      <c r="F106" t="b">
        <f ca="1"/>
        <v>0</v>
      </c>
      <c r="G106" t="b">
        <f ca="1"/>
        <v>0</v>
      </c>
      <c r="H106" t="b">
        <f ca="1"/>
        <v>0</v>
      </c>
      <c r="I106" t="b">
        <f ca="1"/>
        <v>0</v>
      </c>
      <c r="J106" t="b">
        <f ca="1"/>
        <v>0</v>
      </c>
      <c r="K106" t="b">
        <f ca="1"/>
        <v>0</v>
      </c>
      <c r="L106" t="b">
        <f ca="1"/>
        <v>0</v>
      </c>
      <c r="M106" t="b">
        <f ca="1"/>
        <v>0</v>
      </c>
      <c r="N106" t="b">
        <f ca="1"/>
        <v>0</v>
      </c>
      <c r="O106" t="b">
        <f ca="1"/>
        <v>0</v>
      </c>
      <c r="P106" t="b">
        <f ca="1"/>
        <v>0</v>
      </c>
      <c r="Q106" t="b">
        <f ca="1"/>
        <v>0</v>
      </c>
      <c r="R106" t="b">
        <f ca="1"/>
        <v>0</v>
      </c>
      <c r="S106" t="b">
        <f ca="1"/>
        <v>0</v>
      </c>
      <c r="T106" t="b">
        <f ca="1"/>
        <v>0</v>
      </c>
      <c r="U106" t="b">
        <f ca="1"/>
        <v>0</v>
      </c>
      <c r="V106" t="b">
        <f ca="1"/>
        <v>0</v>
      </c>
      <c r="W106" t="b">
        <f ca="1"/>
        <v>0</v>
      </c>
      <c r="X106" t="b">
        <f ca="1"/>
        <v>0</v>
      </c>
      <c r="Y106" t="b">
        <f ca="1"/>
        <v>0</v>
      </c>
    </row>
    <row r="107" spans="1:25" hidden="1" x14ac:dyDescent="0.3">
      <c r="A107" s="60" t="b">
        <f ca="1"/>
        <v>0</v>
      </c>
      <c r="B107" t="b">
        <f ca="1"/>
        <v>0</v>
      </c>
      <c r="C107" t="b">
        <f ca="1"/>
        <v>0</v>
      </c>
      <c r="D107" t="b">
        <f ca="1"/>
        <v>0</v>
      </c>
      <c r="E107" t="b">
        <f ca="1"/>
        <v>0</v>
      </c>
      <c r="F107" t="b">
        <f ca="1"/>
        <v>0</v>
      </c>
      <c r="G107" t="b">
        <f ca="1"/>
        <v>0</v>
      </c>
      <c r="H107" t="b">
        <f ca="1"/>
        <v>0</v>
      </c>
      <c r="I107" t="b">
        <f ca="1"/>
        <v>0</v>
      </c>
      <c r="J107" t="b">
        <f ca="1"/>
        <v>0</v>
      </c>
      <c r="K107" t="b">
        <f ca="1"/>
        <v>0</v>
      </c>
      <c r="L107" t="b">
        <f ca="1"/>
        <v>0</v>
      </c>
      <c r="M107" t="b">
        <f ca="1"/>
        <v>0</v>
      </c>
      <c r="N107" t="b">
        <f ca="1"/>
        <v>0</v>
      </c>
      <c r="O107" t="b">
        <f ca="1"/>
        <v>0</v>
      </c>
      <c r="P107" t="b">
        <f ca="1"/>
        <v>0</v>
      </c>
      <c r="Q107" t="b">
        <f ca="1"/>
        <v>0</v>
      </c>
      <c r="R107" t="b">
        <f ca="1"/>
        <v>0</v>
      </c>
      <c r="S107" t="b">
        <f ca="1"/>
        <v>0</v>
      </c>
      <c r="T107" t="b">
        <f ca="1"/>
        <v>0</v>
      </c>
      <c r="U107" t="b">
        <f ca="1"/>
        <v>0</v>
      </c>
      <c r="V107" t="b">
        <f ca="1"/>
        <v>0</v>
      </c>
      <c r="W107" t="b">
        <f ca="1"/>
        <v>0</v>
      </c>
      <c r="X107" t="b">
        <f ca="1"/>
        <v>0</v>
      </c>
      <c r="Y107" t="b">
        <f ca="1"/>
        <v>0</v>
      </c>
    </row>
    <row r="108" spans="1:25" hidden="1" x14ac:dyDescent="0.3">
      <c r="A108" s="60" t="b">
        <f ca="1"/>
        <v>0</v>
      </c>
      <c r="B108" t="b">
        <f ca="1"/>
        <v>0</v>
      </c>
      <c r="C108" t="b">
        <f ca="1"/>
        <v>0</v>
      </c>
      <c r="D108" t="b">
        <f ca="1"/>
        <v>0</v>
      </c>
      <c r="E108" t="b">
        <f ca="1"/>
        <v>0</v>
      </c>
      <c r="F108" t="b">
        <f ca="1"/>
        <v>0</v>
      </c>
      <c r="G108" t="b">
        <f ca="1"/>
        <v>0</v>
      </c>
      <c r="H108" t="b">
        <f ca="1"/>
        <v>0</v>
      </c>
      <c r="I108" t="b">
        <f ca="1"/>
        <v>0</v>
      </c>
      <c r="J108" t="b">
        <f ca="1"/>
        <v>0</v>
      </c>
      <c r="K108" t="b">
        <f ca="1"/>
        <v>0</v>
      </c>
      <c r="L108" t="b">
        <f ca="1"/>
        <v>0</v>
      </c>
      <c r="M108" t="b">
        <f ca="1"/>
        <v>0</v>
      </c>
      <c r="N108" t="b">
        <f ca="1"/>
        <v>0</v>
      </c>
      <c r="O108" t="b">
        <f ca="1"/>
        <v>0</v>
      </c>
      <c r="P108" t="b">
        <f ca="1"/>
        <v>0</v>
      </c>
      <c r="Q108" t="b">
        <f ca="1"/>
        <v>0</v>
      </c>
      <c r="R108" t="b">
        <f ca="1"/>
        <v>0</v>
      </c>
      <c r="S108" t="b">
        <f ca="1"/>
        <v>0</v>
      </c>
      <c r="T108" t="b">
        <f ca="1"/>
        <v>0</v>
      </c>
      <c r="U108" t="b">
        <f ca="1"/>
        <v>0</v>
      </c>
      <c r="V108" t="b">
        <f ca="1"/>
        <v>0</v>
      </c>
      <c r="W108" t="b">
        <f ca="1"/>
        <v>0</v>
      </c>
      <c r="X108" t="b">
        <f ca="1"/>
        <v>0</v>
      </c>
      <c r="Y108" t="b">
        <f ca="1"/>
        <v>0</v>
      </c>
    </row>
    <row r="109" spans="1:25" hidden="1" x14ac:dyDescent="0.3">
      <c r="A109" s="60" t="b">
        <f ca="1"/>
        <v>0</v>
      </c>
      <c r="B109" t="b">
        <f ca="1"/>
        <v>0</v>
      </c>
      <c r="C109" t="b">
        <f ca="1"/>
        <v>0</v>
      </c>
      <c r="D109" t="b">
        <f ca="1"/>
        <v>0</v>
      </c>
      <c r="E109" t="b">
        <f ca="1"/>
        <v>0</v>
      </c>
      <c r="F109" t="b">
        <f ca="1"/>
        <v>0</v>
      </c>
      <c r="G109" t="b">
        <f ca="1"/>
        <v>0</v>
      </c>
      <c r="H109" t="b">
        <f ca="1"/>
        <v>0</v>
      </c>
      <c r="I109" t="b">
        <f ca="1"/>
        <v>0</v>
      </c>
      <c r="J109" t="b">
        <f ca="1"/>
        <v>0</v>
      </c>
      <c r="K109" t="b">
        <f ca="1"/>
        <v>0</v>
      </c>
      <c r="L109" t="b">
        <f ca="1"/>
        <v>0</v>
      </c>
      <c r="M109" t="b">
        <f ca="1"/>
        <v>0</v>
      </c>
      <c r="N109" t="b">
        <f ca="1"/>
        <v>0</v>
      </c>
      <c r="O109" t="b">
        <f ca="1"/>
        <v>0</v>
      </c>
      <c r="P109" t="b">
        <f ca="1"/>
        <v>0</v>
      </c>
      <c r="Q109" t="b">
        <f ca="1"/>
        <v>0</v>
      </c>
      <c r="R109" t="b">
        <f ca="1"/>
        <v>0</v>
      </c>
      <c r="S109" t="b">
        <f ca="1"/>
        <v>0</v>
      </c>
      <c r="T109" t="b">
        <f ca="1"/>
        <v>0</v>
      </c>
      <c r="U109" t="b">
        <f ca="1"/>
        <v>0</v>
      </c>
      <c r="V109" t="b">
        <f ca="1"/>
        <v>0</v>
      </c>
      <c r="W109" t="b">
        <f ca="1"/>
        <v>0</v>
      </c>
      <c r="X109" t="b">
        <f ca="1"/>
        <v>0</v>
      </c>
      <c r="Y109" t="b">
        <f ca="1"/>
        <v>0</v>
      </c>
    </row>
    <row r="110" spans="1:25" hidden="1" x14ac:dyDescent="0.3">
      <c r="A110" s="60" t="b">
        <f ca="1"/>
        <v>0</v>
      </c>
      <c r="B110" t="b">
        <f ca="1"/>
        <v>0</v>
      </c>
      <c r="C110" t="b">
        <f ca="1"/>
        <v>0</v>
      </c>
      <c r="D110" t="b">
        <f ca="1"/>
        <v>0</v>
      </c>
      <c r="E110" t="b">
        <f ca="1"/>
        <v>0</v>
      </c>
      <c r="F110" t="b">
        <f ca="1"/>
        <v>0</v>
      </c>
      <c r="G110" t="b">
        <f ca="1"/>
        <v>0</v>
      </c>
      <c r="H110" t="b">
        <f ca="1"/>
        <v>0</v>
      </c>
      <c r="I110" t="b">
        <f ca="1"/>
        <v>0</v>
      </c>
      <c r="J110" t="b">
        <f ca="1"/>
        <v>0</v>
      </c>
      <c r="K110" t="b">
        <f ca="1"/>
        <v>0</v>
      </c>
      <c r="L110" t="b">
        <f ca="1"/>
        <v>0</v>
      </c>
      <c r="M110" t="b">
        <f ca="1"/>
        <v>0</v>
      </c>
      <c r="N110" t="b">
        <f ca="1"/>
        <v>0</v>
      </c>
      <c r="O110" t="b">
        <f ca="1"/>
        <v>0</v>
      </c>
      <c r="P110" t="b">
        <f ca="1"/>
        <v>0</v>
      </c>
      <c r="Q110" t="b">
        <f ca="1"/>
        <v>0</v>
      </c>
      <c r="R110" t="b">
        <f ca="1"/>
        <v>0</v>
      </c>
      <c r="S110" t="b">
        <f ca="1"/>
        <v>0</v>
      </c>
      <c r="T110" t="b">
        <f ca="1"/>
        <v>0</v>
      </c>
      <c r="U110" t="b">
        <f ca="1"/>
        <v>0</v>
      </c>
      <c r="V110" t="b">
        <f ca="1"/>
        <v>0</v>
      </c>
      <c r="W110" t="b">
        <f ca="1"/>
        <v>0</v>
      </c>
      <c r="X110" t="b">
        <f ca="1"/>
        <v>0</v>
      </c>
      <c r="Y110" t="b">
        <f ca="1"/>
        <v>0</v>
      </c>
    </row>
    <row r="111" spans="1:25" hidden="1" x14ac:dyDescent="0.3">
      <c r="A111" s="60" t="b">
        <f ca="1"/>
        <v>0</v>
      </c>
      <c r="B111" t="b">
        <f ca="1"/>
        <v>0</v>
      </c>
      <c r="C111" t="b">
        <f ca="1"/>
        <v>0</v>
      </c>
      <c r="D111" t="b">
        <f ca="1"/>
        <v>0</v>
      </c>
      <c r="E111" t="b">
        <f ca="1"/>
        <v>0</v>
      </c>
      <c r="F111" t="b">
        <f ca="1"/>
        <v>0</v>
      </c>
      <c r="G111" t="b">
        <f ca="1"/>
        <v>0</v>
      </c>
      <c r="H111" t="b">
        <f ca="1"/>
        <v>0</v>
      </c>
      <c r="I111" t="b">
        <f ca="1"/>
        <v>0</v>
      </c>
      <c r="J111" t="b">
        <f ca="1"/>
        <v>0</v>
      </c>
      <c r="K111" t="b">
        <f ca="1"/>
        <v>0</v>
      </c>
      <c r="L111" t="b">
        <f ca="1"/>
        <v>0</v>
      </c>
      <c r="M111" t="b">
        <f ca="1"/>
        <v>0</v>
      </c>
      <c r="N111" t="b">
        <f ca="1"/>
        <v>0</v>
      </c>
      <c r="O111" t="b">
        <f ca="1"/>
        <v>0</v>
      </c>
      <c r="P111" t="b">
        <f ca="1"/>
        <v>0</v>
      </c>
      <c r="Q111" t="b">
        <f ca="1"/>
        <v>0</v>
      </c>
      <c r="R111" t="b">
        <f ca="1"/>
        <v>0</v>
      </c>
      <c r="S111" t="b">
        <f ca="1"/>
        <v>0</v>
      </c>
      <c r="T111" t="b">
        <f ca="1"/>
        <v>0</v>
      </c>
      <c r="U111" t="b">
        <f ca="1"/>
        <v>0</v>
      </c>
      <c r="V111" t="b">
        <f ca="1"/>
        <v>0</v>
      </c>
      <c r="W111" t="b">
        <f ca="1"/>
        <v>0</v>
      </c>
      <c r="X111" t="b">
        <f ca="1"/>
        <v>0</v>
      </c>
      <c r="Y111" t="b">
        <f ca="1"/>
        <v>0</v>
      </c>
    </row>
    <row r="112" spans="1:25" hidden="1" x14ac:dyDescent="0.3">
      <c r="A112" s="60" t="b">
        <f ca="1"/>
        <v>0</v>
      </c>
      <c r="B112" t="b">
        <f ca="1"/>
        <v>0</v>
      </c>
      <c r="C112" t="b">
        <f ca="1"/>
        <v>0</v>
      </c>
      <c r="D112" t="b">
        <f ca="1"/>
        <v>0</v>
      </c>
      <c r="E112" t="b">
        <f ca="1"/>
        <v>0</v>
      </c>
      <c r="F112" t="b">
        <f ca="1"/>
        <v>0</v>
      </c>
      <c r="G112" t="b">
        <f ca="1"/>
        <v>0</v>
      </c>
      <c r="H112" t="b">
        <f ca="1"/>
        <v>0</v>
      </c>
      <c r="I112" t="b">
        <f ca="1"/>
        <v>0</v>
      </c>
      <c r="J112" t="b">
        <f ca="1"/>
        <v>0</v>
      </c>
      <c r="K112" t="b">
        <f ca="1"/>
        <v>0</v>
      </c>
      <c r="L112" t="b">
        <f ca="1"/>
        <v>0</v>
      </c>
      <c r="M112" t="b">
        <f ca="1"/>
        <v>0</v>
      </c>
      <c r="N112" t="b">
        <f ca="1"/>
        <v>0</v>
      </c>
      <c r="O112" t="b">
        <f ca="1"/>
        <v>0</v>
      </c>
      <c r="P112" t="b">
        <f ca="1"/>
        <v>0</v>
      </c>
      <c r="Q112" t="b">
        <f ca="1"/>
        <v>0</v>
      </c>
      <c r="R112" t="b">
        <f ca="1"/>
        <v>0</v>
      </c>
      <c r="S112" t="b">
        <f ca="1"/>
        <v>0</v>
      </c>
      <c r="T112" t="b">
        <f ca="1"/>
        <v>0</v>
      </c>
      <c r="U112" t="b">
        <f ca="1"/>
        <v>0</v>
      </c>
      <c r="V112" t="b">
        <f ca="1"/>
        <v>0</v>
      </c>
      <c r="W112" t="b">
        <f ca="1"/>
        <v>0</v>
      </c>
      <c r="X112" t="b">
        <f ca="1"/>
        <v>0</v>
      </c>
      <c r="Y112" t="b">
        <f ca="1"/>
        <v>0</v>
      </c>
    </row>
    <row r="113" spans="1:25" hidden="1" x14ac:dyDescent="0.3">
      <c r="A113" s="60" t="b">
        <f ca="1"/>
        <v>0</v>
      </c>
      <c r="B113" t="b">
        <f ca="1"/>
        <v>0</v>
      </c>
      <c r="C113" t="b">
        <f ca="1"/>
        <v>0</v>
      </c>
      <c r="D113" t="b">
        <f ca="1"/>
        <v>0</v>
      </c>
      <c r="E113" t="b">
        <f ca="1"/>
        <v>0</v>
      </c>
      <c r="F113" t="b">
        <f ca="1"/>
        <v>0</v>
      </c>
      <c r="G113" t="b">
        <f ca="1"/>
        <v>0</v>
      </c>
      <c r="H113" t="b">
        <f ca="1"/>
        <v>0</v>
      </c>
      <c r="I113" t="b">
        <f ca="1"/>
        <v>0</v>
      </c>
      <c r="J113" t="b">
        <f ca="1"/>
        <v>0</v>
      </c>
      <c r="K113" t="b">
        <f ca="1"/>
        <v>0</v>
      </c>
      <c r="L113" t="b">
        <f ca="1"/>
        <v>0</v>
      </c>
      <c r="M113" t="b">
        <f ca="1"/>
        <v>0</v>
      </c>
      <c r="N113" t="b">
        <f ca="1"/>
        <v>0</v>
      </c>
      <c r="O113" t="b">
        <f ca="1"/>
        <v>0</v>
      </c>
      <c r="P113" t="b">
        <f ca="1"/>
        <v>0</v>
      </c>
      <c r="Q113" t="b">
        <f ca="1"/>
        <v>0</v>
      </c>
      <c r="R113" t="b">
        <f ca="1"/>
        <v>0</v>
      </c>
      <c r="S113" t="b">
        <f ca="1"/>
        <v>0</v>
      </c>
      <c r="T113" t="b">
        <f ca="1"/>
        <v>0</v>
      </c>
      <c r="U113" t="b">
        <f ca="1"/>
        <v>0</v>
      </c>
      <c r="V113" t="b">
        <f ca="1"/>
        <v>0</v>
      </c>
      <c r="W113" t="b">
        <f ca="1"/>
        <v>0</v>
      </c>
      <c r="X113" t="b">
        <f ca="1"/>
        <v>0</v>
      </c>
      <c r="Y113" t="b">
        <f ca="1"/>
        <v>0</v>
      </c>
    </row>
    <row r="114" spans="1:25" hidden="1" x14ac:dyDescent="0.3">
      <c r="A114" s="60" t="b">
        <f ca="1"/>
        <v>0</v>
      </c>
      <c r="B114" t="b">
        <f ca="1"/>
        <v>0</v>
      </c>
      <c r="C114" t="b">
        <f ca="1"/>
        <v>0</v>
      </c>
      <c r="D114" t="b">
        <f ca="1"/>
        <v>0</v>
      </c>
      <c r="E114" t="b">
        <f ca="1"/>
        <v>0</v>
      </c>
      <c r="F114" t="b">
        <f ca="1"/>
        <v>0</v>
      </c>
      <c r="G114" t="b">
        <f ca="1"/>
        <v>0</v>
      </c>
      <c r="H114" t="b">
        <f ca="1"/>
        <v>0</v>
      </c>
      <c r="I114" t="b">
        <f ca="1"/>
        <v>0</v>
      </c>
      <c r="J114" t="b">
        <f ca="1"/>
        <v>0</v>
      </c>
      <c r="K114" t="b">
        <f ca="1"/>
        <v>0</v>
      </c>
      <c r="L114" t="b">
        <f ca="1"/>
        <v>0</v>
      </c>
      <c r="M114" t="b">
        <f ca="1"/>
        <v>0</v>
      </c>
      <c r="N114" t="b">
        <f ca="1"/>
        <v>0</v>
      </c>
      <c r="O114" t="b">
        <f ca="1"/>
        <v>0</v>
      </c>
      <c r="P114" t="b">
        <f ca="1"/>
        <v>0</v>
      </c>
      <c r="Q114" t="b">
        <f ca="1"/>
        <v>0</v>
      </c>
      <c r="R114" t="b">
        <f ca="1"/>
        <v>0</v>
      </c>
      <c r="S114" t="b">
        <f ca="1"/>
        <v>0</v>
      </c>
      <c r="T114" t="b">
        <f ca="1"/>
        <v>0</v>
      </c>
      <c r="U114" t="b">
        <f ca="1"/>
        <v>0</v>
      </c>
      <c r="V114" t="b">
        <f ca="1"/>
        <v>0</v>
      </c>
      <c r="W114" t="b">
        <f ca="1"/>
        <v>0</v>
      </c>
      <c r="X114" t="b">
        <f ca="1"/>
        <v>0</v>
      </c>
      <c r="Y114" t="b">
        <f ca="1"/>
        <v>0</v>
      </c>
    </row>
    <row r="115" spans="1:25" hidden="1" x14ac:dyDescent="0.3">
      <c r="A115" s="60" t="b">
        <f ca="1"/>
        <v>0</v>
      </c>
      <c r="B115" t="b">
        <f ca="1"/>
        <v>0</v>
      </c>
      <c r="C115" t="b">
        <f ca="1"/>
        <v>0</v>
      </c>
      <c r="D115" t="b">
        <f ca="1"/>
        <v>0</v>
      </c>
      <c r="E115" t="b">
        <f ca="1"/>
        <v>0</v>
      </c>
      <c r="F115" t="b">
        <f ca="1"/>
        <v>0</v>
      </c>
      <c r="G115" t="b">
        <f ca="1"/>
        <v>0</v>
      </c>
      <c r="H115" t="b">
        <f ca="1"/>
        <v>0</v>
      </c>
      <c r="I115" t="b">
        <f ca="1"/>
        <v>0</v>
      </c>
      <c r="J115" t="b">
        <f ca="1"/>
        <v>0</v>
      </c>
      <c r="K115" t="b">
        <f ca="1"/>
        <v>0</v>
      </c>
      <c r="L115" t="b">
        <f ca="1"/>
        <v>0</v>
      </c>
      <c r="M115" t="b">
        <f ca="1"/>
        <v>0</v>
      </c>
      <c r="N115" t="b">
        <f ca="1"/>
        <v>0</v>
      </c>
      <c r="O115" t="b">
        <f ca="1"/>
        <v>0</v>
      </c>
      <c r="P115" t="b">
        <f ca="1"/>
        <v>0</v>
      </c>
      <c r="Q115" t="b">
        <f ca="1"/>
        <v>0</v>
      </c>
      <c r="R115" t="b">
        <f ca="1"/>
        <v>0</v>
      </c>
      <c r="S115" t="b">
        <f ca="1"/>
        <v>0</v>
      </c>
      <c r="T115" t="b">
        <f ca="1"/>
        <v>0</v>
      </c>
      <c r="U115" t="b">
        <f ca="1"/>
        <v>0</v>
      </c>
      <c r="V115" t="b">
        <f ca="1"/>
        <v>0</v>
      </c>
      <c r="W115" t="b">
        <f ca="1"/>
        <v>0</v>
      </c>
      <c r="X115" t="b">
        <f ca="1"/>
        <v>0</v>
      </c>
      <c r="Y115" t="b">
        <f ca="1"/>
        <v>0</v>
      </c>
    </row>
    <row r="116" spans="1:25" hidden="1" x14ac:dyDescent="0.3">
      <c r="A116" s="60" t="b">
        <f ca="1"/>
        <v>0</v>
      </c>
      <c r="B116" t="b">
        <f ca="1"/>
        <v>0</v>
      </c>
      <c r="C116" t="b">
        <f ca="1"/>
        <v>0</v>
      </c>
      <c r="D116" t="b">
        <f ca="1"/>
        <v>0</v>
      </c>
      <c r="E116" t="b">
        <f ca="1"/>
        <v>0</v>
      </c>
      <c r="F116" t="b">
        <f ca="1"/>
        <v>0</v>
      </c>
      <c r="G116" t="b">
        <f ca="1"/>
        <v>0</v>
      </c>
      <c r="H116" t="b">
        <f ca="1"/>
        <v>0</v>
      </c>
      <c r="I116" t="b">
        <f ca="1"/>
        <v>0</v>
      </c>
      <c r="J116" t="b">
        <f ca="1"/>
        <v>0</v>
      </c>
      <c r="K116" t="b">
        <f ca="1"/>
        <v>0</v>
      </c>
      <c r="L116" t="b">
        <f ca="1"/>
        <v>0</v>
      </c>
      <c r="M116" t="b">
        <f ca="1"/>
        <v>0</v>
      </c>
      <c r="N116" t="b">
        <f ca="1"/>
        <v>0</v>
      </c>
      <c r="O116" t="b">
        <f ca="1"/>
        <v>0</v>
      </c>
      <c r="P116" t="b">
        <f ca="1"/>
        <v>0</v>
      </c>
      <c r="Q116" t="b">
        <f ca="1"/>
        <v>0</v>
      </c>
      <c r="R116" t="b">
        <f ca="1"/>
        <v>0</v>
      </c>
      <c r="S116" t="b">
        <f ca="1"/>
        <v>0</v>
      </c>
      <c r="T116" t="b">
        <f ca="1"/>
        <v>0</v>
      </c>
      <c r="U116" t="b">
        <f ca="1"/>
        <v>0</v>
      </c>
      <c r="V116" t="b">
        <f ca="1"/>
        <v>0</v>
      </c>
      <c r="W116" t="b">
        <f ca="1"/>
        <v>0</v>
      </c>
      <c r="X116" t="b">
        <f ca="1"/>
        <v>0</v>
      </c>
      <c r="Y116" t="b">
        <f ca="1"/>
        <v>0</v>
      </c>
    </row>
    <row r="117" spans="1:25" hidden="1" x14ac:dyDescent="0.3">
      <c r="A117" s="60" t="b">
        <f ca="1"/>
        <v>0</v>
      </c>
      <c r="B117" t="b">
        <f ca="1"/>
        <v>0</v>
      </c>
      <c r="C117" t="b">
        <f ca="1"/>
        <v>0</v>
      </c>
      <c r="D117" t="b">
        <f ca="1"/>
        <v>0</v>
      </c>
      <c r="E117" t="b">
        <f ca="1"/>
        <v>0</v>
      </c>
      <c r="F117" t="b">
        <f ca="1"/>
        <v>0</v>
      </c>
      <c r="G117" t="b">
        <f ca="1"/>
        <v>0</v>
      </c>
      <c r="H117" t="b">
        <f ca="1"/>
        <v>0</v>
      </c>
      <c r="I117" t="b">
        <f ca="1"/>
        <v>0</v>
      </c>
      <c r="J117" t="b">
        <f ca="1"/>
        <v>0</v>
      </c>
      <c r="K117" t="b">
        <f ca="1"/>
        <v>0</v>
      </c>
      <c r="L117" t="b">
        <f ca="1"/>
        <v>0</v>
      </c>
      <c r="M117" t="b">
        <f ca="1"/>
        <v>0</v>
      </c>
      <c r="N117" t="b">
        <f ca="1"/>
        <v>0</v>
      </c>
      <c r="O117" t="b">
        <f ca="1"/>
        <v>0</v>
      </c>
      <c r="P117" t="b">
        <f ca="1"/>
        <v>0</v>
      </c>
      <c r="Q117" t="b">
        <f ca="1"/>
        <v>0</v>
      </c>
      <c r="R117" t="b">
        <f ca="1"/>
        <v>0</v>
      </c>
      <c r="S117" t="b">
        <f ca="1"/>
        <v>0</v>
      </c>
      <c r="T117" t="b">
        <f ca="1"/>
        <v>0</v>
      </c>
      <c r="U117" t="b">
        <f ca="1"/>
        <v>0</v>
      </c>
      <c r="V117" t="b">
        <f ca="1"/>
        <v>0</v>
      </c>
      <c r="W117" t="b">
        <f ca="1"/>
        <v>0</v>
      </c>
      <c r="X117" t="b">
        <f ca="1"/>
        <v>0</v>
      </c>
      <c r="Y117" t="b">
        <f ca="1"/>
        <v>0</v>
      </c>
    </row>
    <row r="118" spans="1:25" hidden="1" x14ac:dyDescent="0.3">
      <c r="A118" s="60" t="b">
        <f ca="1"/>
        <v>0</v>
      </c>
      <c r="B118" t="b">
        <f ca="1"/>
        <v>0</v>
      </c>
      <c r="C118" t="b">
        <f ca="1"/>
        <v>0</v>
      </c>
      <c r="D118" t="b">
        <f ca="1"/>
        <v>0</v>
      </c>
      <c r="E118" t="b">
        <f ca="1"/>
        <v>0</v>
      </c>
      <c r="F118" t="b">
        <f ca="1"/>
        <v>0</v>
      </c>
      <c r="G118" t="b">
        <f ca="1"/>
        <v>0</v>
      </c>
      <c r="H118" t="b">
        <f ca="1"/>
        <v>0</v>
      </c>
      <c r="I118" t="b">
        <f ca="1"/>
        <v>0</v>
      </c>
      <c r="J118" t="b">
        <f ca="1"/>
        <v>0</v>
      </c>
      <c r="K118" t="b">
        <f ca="1"/>
        <v>0</v>
      </c>
      <c r="L118" t="b">
        <f ca="1"/>
        <v>0</v>
      </c>
      <c r="M118" t="b">
        <f ca="1"/>
        <v>0</v>
      </c>
      <c r="N118" t="b">
        <f ca="1"/>
        <v>0</v>
      </c>
      <c r="O118" t="b">
        <f ca="1"/>
        <v>0</v>
      </c>
      <c r="P118" t="b">
        <f ca="1"/>
        <v>0</v>
      </c>
      <c r="Q118" t="b">
        <f ca="1"/>
        <v>0</v>
      </c>
      <c r="R118" t="b">
        <f ca="1"/>
        <v>0</v>
      </c>
      <c r="S118" t="b">
        <f ca="1"/>
        <v>0</v>
      </c>
      <c r="T118" t="b">
        <f ca="1"/>
        <v>0</v>
      </c>
      <c r="U118" t="b">
        <f ca="1"/>
        <v>0</v>
      </c>
      <c r="V118" t="b">
        <f ca="1"/>
        <v>0</v>
      </c>
      <c r="W118" t="b">
        <f ca="1"/>
        <v>0</v>
      </c>
      <c r="X118" t="b">
        <f ca="1"/>
        <v>0</v>
      </c>
      <c r="Y118" t="b">
        <f ca="1"/>
        <v>0</v>
      </c>
    </row>
    <row r="119" spans="1:25" hidden="1" x14ac:dyDescent="0.3">
      <c r="A119" s="60" t="b">
        <f ca="1"/>
        <v>0</v>
      </c>
      <c r="B119" t="b">
        <f ca="1"/>
        <v>0</v>
      </c>
      <c r="C119" t="b">
        <f ca="1"/>
        <v>0</v>
      </c>
      <c r="D119" t="b">
        <f ca="1"/>
        <v>0</v>
      </c>
      <c r="E119" t="b">
        <f ca="1"/>
        <v>0</v>
      </c>
      <c r="F119" t="b">
        <f ca="1"/>
        <v>0</v>
      </c>
      <c r="G119" t="b">
        <f ca="1"/>
        <v>0</v>
      </c>
      <c r="H119" t="b">
        <f ca="1"/>
        <v>0</v>
      </c>
      <c r="I119" t="b">
        <f ca="1"/>
        <v>0</v>
      </c>
      <c r="J119" t="b">
        <f ca="1"/>
        <v>0</v>
      </c>
      <c r="K119" t="b">
        <f ca="1"/>
        <v>0</v>
      </c>
      <c r="L119" t="b">
        <f ca="1"/>
        <v>0</v>
      </c>
      <c r="M119" t="b">
        <f ca="1"/>
        <v>0</v>
      </c>
      <c r="N119" t="b">
        <f ca="1"/>
        <v>0</v>
      </c>
      <c r="O119" t="b">
        <f ca="1"/>
        <v>0</v>
      </c>
      <c r="P119" t="b">
        <f ca="1"/>
        <v>0</v>
      </c>
      <c r="Q119" t="b">
        <f ca="1"/>
        <v>0</v>
      </c>
      <c r="R119" t="b">
        <f ca="1"/>
        <v>0</v>
      </c>
      <c r="S119" t="b">
        <f ca="1"/>
        <v>0</v>
      </c>
      <c r="T119" t="b">
        <f ca="1"/>
        <v>0</v>
      </c>
      <c r="U119" t="b">
        <f ca="1"/>
        <v>0</v>
      </c>
      <c r="V119" t="b">
        <f ca="1"/>
        <v>0</v>
      </c>
      <c r="W119" t="b">
        <f ca="1"/>
        <v>0</v>
      </c>
      <c r="X119" t="b">
        <f ca="1"/>
        <v>0</v>
      </c>
      <c r="Y119" t="b">
        <f ca="1"/>
        <v>0</v>
      </c>
    </row>
    <row r="120" spans="1:25" hidden="1" x14ac:dyDescent="0.3">
      <c r="A120" s="60" t="b">
        <f ca="1"/>
        <v>0</v>
      </c>
      <c r="B120" t="b">
        <f ca="1"/>
        <v>0</v>
      </c>
      <c r="C120" t="b">
        <f ca="1"/>
        <v>0</v>
      </c>
      <c r="D120" t="b">
        <f ca="1"/>
        <v>0</v>
      </c>
      <c r="E120" t="b">
        <f ca="1"/>
        <v>0</v>
      </c>
      <c r="F120" t="b">
        <f ca="1"/>
        <v>0</v>
      </c>
      <c r="G120" t="b">
        <f ca="1"/>
        <v>0</v>
      </c>
      <c r="H120" t="b">
        <f ca="1"/>
        <v>0</v>
      </c>
      <c r="I120" t="b">
        <f ca="1"/>
        <v>0</v>
      </c>
      <c r="J120" t="b">
        <f ca="1"/>
        <v>0</v>
      </c>
      <c r="K120" t="b">
        <f ca="1"/>
        <v>0</v>
      </c>
      <c r="L120" t="b">
        <f ca="1"/>
        <v>0</v>
      </c>
      <c r="M120" t="b">
        <f ca="1"/>
        <v>0</v>
      </c>
      <c r="N120" t="b">
        <f ca="1"/>
        <v>0</v>
      </c>
      <c r="O120" t="b">
        <f ca="1"/>
        <v>0</v>
      </c>
      <c r="P120" t="b">
        <f ca="1"/>
        <v>0</v>
      </c>
      <c r="Q120" t="b">
        <f ca="1"/>
        <v>0</v>
      </c>
      <c r="R120" t="b">
        <f ca="1"/>
        <v>0</v>
      </c>
      <c r="S120" t="b">
        <f ca="1"/>
        <v>0</v>
      </c>
      <c r="T120" t="b">
        <f ca="1"/>
        <v>0</v>
      </c>
      <c r="U120" t="b">
        <f ca="1"/>
        <v>0</v>
      </c>
      <c r="V120" t="b">
        <f ca="1"/>
        <v>0</v>
      </c>
      <c r="W120" t="b">
        <f ca="1"/>
        <v>0</v>
      </c>
      <c r="X120" t="b">
        <f ca="1"/>
        <v>0</v>
      </c>
      <c r="Y120" t="b">
        <f ca="1"/>
        <v>0</v>
      </c>
    </row>
    <row r="121" spans="1:25" hidden="1" x14ac:dyDescent="0.3">
      <c r="A121" s="60" t="b">
        <f ca="1"/>
        <v>0</v>
      </c>
      <c r="B121" t="b">
        <f ca="1"/>
        <v>0</v>
      </c>
      <c r="C121" t="b">
        <f ca="1"/>
        <v>0</v>
      </c>
      <c r="D121" t="b">
        <f ca="1"/>
        <v>0</v>
      </c>
      <c r="E121" t="b">
        <f ca="1"/>
        <v>0</v>
      </c>
      <c r="F121" t="b">
        <f ca="1"/>
        <v>0</v>
      </c>
      <c r="G121" t="b">
        <f ca="1"/>
        <v>0</v>
      </c>
      <c r="H121" t="b">
        <f ca="1"/>
        <v>0</v>
      </c>
      <c r="I121" t="b">
        <f ca="1"/>
        <v>0</v>
      </c>
      <c r="J121" t="b">
        <f ca="1"/>
        <v>0</v>
      </c>
      <c r="K121" t="b">
        <f ca="1"/>
        <v>0</v>
      </c>
      <c r="L121" t="b">
        <f ca="1"/>
        <v>0</v>
      </c>
      <c r="M121" t="b">
        <f ca="1"/>
        <v>0</v>
      </c>
      <c r="N121" t="b">
        <f ca="1"/>
        <v>0</v>
      </c>
      <c r="O121" t="b">
        <f ca="1"/>
        <v>0</v>
      </c>
      <c r="P121" t="b">
        <f ca="1"/>
        <v>0</v>
      </c>
      <c r="Q121" t="b">
        <f ca="1"/>
        <v>0</v>
      </c>
      <c r="R121" t="b">
        <f ca="1"/>
        <v>0</v>
      </c>
      <c r="S121" t="b">
        <f ca="1"/>
        <v>0</v>
      </c>
      <c r="T121" t="b">
        <f ca="1"/>
        <v>0</v>
      </c>
      <c r="U121" t="b">
        <f ca="1"/>
        <v>0</v>
      </c>
      <c r="V121" t="b">
        <f ca="1"/>
        <v>0</v>
      </c>
      <c r="W121" t="b">
        <f ca="1"/>
        <v>0</v>
      </c>
      <c r="X121" t="b">
        <f ca="1"/>
        <v>0</v>
      </c>
      <c r="Y121" t="b">
        <f ca="1"/>
        <v>0</v>
      </c>
    </row>
    <row r="122" spans="1:25" hidden="1" x14ac:dyDescent="0.3">
      <c r="A122" s="60" t="b">
        <f ca="1"/>
        <v>0</v>
      </c>
      <c r="B122" t="b">
        <f ca="1"/>
        <v>0</v>
      </c>
      <c r="C122" t="b">
        <f ca="1"/>
        <v>0</v>
      </c>
      <c r="D122" t="b">
        <f ca="1"/>
        <v>0</v>
      </c>
      <c r="E122" t="b">
        <f ca="1"/>
        <v>0</v>
      </c>
      <c r="F122" t="b">
        <f ca="1"/>
        <v>0</v>
      </c>
      <c r="G122" t="b">
        <f ca="1"/>
        <v>0</v>
      </c>
      <c r="H122" t="b">
        <f ca="1"/>
        <v>0</v>
      </c>
      <c r="I122" t="b">
        <f ca="1"/>
        <v>0</v>
      </c>
      <c r="J122" t="b">
        <f ca="1"/>
        <v>0</v>
      </c>
      <c r="K122" t="b">
        <f ca="1"/>
        <v>0</v>
      </c>
      <c r="L122" t="b">
        <f ca="1"/>
        <v>0</v>
      </c>
      <c r="M122" t="b">
        <f ca="1"/>
        <v>0</v>
      </c>
      <c r="N122" t="b">
        <f ca="1"/>
        <v>0</v>
      </c>
      <c r="O122" t="b">
        <f ca="1"/>
        <v>0</v>
      </c>
      <c r="P122" t="b">
        <f ca="1"/>
        <v>0</v>
      </c>
      <c r="Q122" t="b">
        <f ca="1"/>
        <v>0</v>
      </c>
      <c r="R122" t="b">
        <f ca="1"/>
        <v>0</v>
      </c>
      <c r="S122" t="b">
        <f ca="1"/>
        <v>0</v>
      </c>
      <c r="T122" t="b">
        <f ca="1"/>
        <v>0</v>
      </c>
      <c r="U122" t="b">
        <f ca="1"/>
        <v>0</v>
      </c>
      <c r="V122" t="b">
        <f ca="1"/>
        <v>0</v>
      </c>
      <c r="W122" t="b">
        <f ca="1"/>
        <v>0</v>
      </c>
      <c r="X122" t="b">
        <f ca="1"/>
        <v>0</v>
      </c>
      <c r="Y122" t="b">
        <f ca="1"/>
        <v>0</v>
      </c>
    </row>
    <row r="123" spans="1:25" hidden="1" x14ac:dyDescent="0.3">
      <c r="A123" s="60" t="b">
        <f ca="1"/>
        <v>0</v>
      </c>
      <c r="B123" t="b">
        <f ca="1"/>
        <v>0</v>
      </c>
      <c r="C123" t="b">
        <f ca="1"/>
        <v>0</v>
      </c>
      <c r="D123" t="b">
        <f ca="1"/>
        <v>0</v>
      </c>
      <c r="E123" t="b">
        <f ca="1"/>
        <v>0</v>
      </c>
      <c r="F123" t="b">
        <f ca="1"/>
        <v>0</v>
      </c>
      <c r="G123" t="b">
        <f ca="1"/>
        <v>0</v>
      </c>
      <c r="H123" t="b">
        <f ca="1"/>
        <v>0</v>
      </c>
      <c r="I123" t="b">
        <f ca="1"/>
        <v>0</v>
      </c>
      <c r="J123" t="b">
        <f ca="1"/>
        <v>0</v>
      </c>
      <c r="K123" t="b">
        <f ca="1"/>
        <v>0</v>
      </c>
      <c r="L123" t="b">
        <f ca="1"/>
        <v>0</v>
      </c>
      <c r="M123" t="b">
        <f ca="1"/>
        <v>0</v>
      </c>
      <c r="N123" t="b">
        <f ca="1"/>
        <v>0</v>
      </c>
      <c r="O123" t="b">
        <f ca="1"/>
        <v>0</v>
      </c>
      <c r="P123" t="b">
        <f ca="1"/>
        <v>0</v>
      </c>
      <c r="Q123" t="b">
        <f ca="1"/>
        <v>0</v>
      </c>
      <c r="R123" t="b">
        <f ca="1"/>
        <v>0</v>
      </c>
      <c r="S123" t="b">
        <f ca="1"/>
        <v>0</v>
      </c>
      <c r="T123" t="b">
        <f ca="1"/>
        <v>0</v>
      </c>
      <c r="U123" t="b">
        <f ca="1"/>
        <v>0</v>
      </c>
      <c r="V123" t="b">
        <f ca="1"/>
        <v>0</v>
      </c>
      <c r="W123" t="b">
        <f ca="1"/>
        <v>0</v>
      </c>
      <c r="X123" t="b">
        <f ca="1"/>
        <v>0</v>
      </c>
      <c r="Y123" t="b">
        <f ca="1"/>
        <v>0</v>
      </c>
    </row>
    <row r="124" spans="1:25" hidden="1" x14ac:dyDescent="0.3">
      <c r="A124" s="60" t="b">
        <f ca="1"/>
        <v>0</v>
      </c>
      <c r="B124" t="b">
        <f ca="1"/>
        <v>0</v>
      </c>
      <c r="C124" t="b">
        <f ca="1"/>
        <v>0</v>
      </c>
      <c r="D124" t="b">
        <f ca="1"/>
        <v>0</v>
      </c>
      <c r="E124" t="b">
        <f ca="1"/>
        <v>0</v>
      </c>
      <c r="F124" t="b">
        <f ca="1"/>
        <v>0</v>
      </c>
      <c r="G124" t="b">
        <f ca="1"/>
        <v>0</v>
      </c>
      <c r="H124" t="b">
        <f ca="1"/>
        <v>0</v>
      </c>
      <c r="I124" t="b">
        <f ca="1"/>
        <v>0</v>
      </c>
      <c r="J124" t="b">
        <f ca="1"/>
        <v>0</v>
      </c>
      <c r="K124" t="b">
        <f ca="1"/>
        <v>0</v>
      </c>
      <c r="L124" t="b">
        <f ca="1"/>
        <v>0</v>
      </c>
      <c r="M124" t="b">
        <f ca="1"/>
        <v>0</v>
      </c>
      <c r="N124" t="b">
        <f ca="1"/>
        <v>0</v>
      </c>
      <c r="O124" t="b">
        <f ca="1"/>
        <v>0</v>
      </c>
      <c r="P124" t="b">
        <f ca="1"/>
        <v>0</v>
      </c>
      <c r="Q124" t="b">
        <f ca="1"/>
        <v>0</v>
      </c>
      <c r="R124" t="b">
        <f ca="1"/>
        <v>0</v>
      </c>
      <c r="S124" t="b">
        <f ca="1"/>
        <v>0</v>
      </c>
      <c r="T124" t="b">
        <f ca="1"/>
        <v>0</v>
      </c>
      <c r="U124" t="b">
        <f ca="1"/>
        <v>0</v>
      </c>
      <c r="V124" t="b">
        <f ca="1"/>
        <v>0</v>
      </c>
      <c r="W124" t="b">
        <f ca="1"/>
        <v>0</v>
      </c>
      <c r="X124" t="b">
        <f ca="1"/>
        <v>0</v>
      </c>
      <c r="Y124" t="b">
        <f ca="1"/>
        <v>0</v>
      </c>
    </row>
    <row r="125" spans="1:25" hidden="1" x14ac:dyDescent="0.3">
      <c r="A125" s="60" t="b">
        <f ca="1"/>
        <v>0</v>
      </c>
      <c r="B125" t="b">
        <f ca="1"/>
        <v>0</v>
      </c>
      <c r="C125" t="b">
        <f ca="1"/>
        <v>0</v>
      </c>
      <c r="D125" t="b">
        <f ca="1"/>
        <v>0</v>
      </c>
      <c r="E125" t="b">
        <f ca="1"/>
        <v>0</v>
      </c>
      <c r="F125" t="b">
        <f ca="1"/>
        <v>0</v>
      </c>
      <c r="G125" t="b">
        <f ca="1"/>
        <v>0</v>
      </c>
      <c r="H125" t="b">
        <f ca="1"/>
        <v>0</v>
      </c>
      <c r="I125" t="b">
        <f ca="1"/>
        <v>0</v>
      </c>
      <c r="J125" t="b">
        <f ca="1"/>
        <v>0</v>
      </c>
      <c r="K125" t="b">
        <f ca="1"/>
        <v>0</v>
      </c>
      <c r="L125" t="b">
        <f ca="1"/>
        <v>0</v>
      </c>
      <c r="M125" t="b">
        <f ca="1"/>
        <v>0</v>
      </c>
      <c r="N125" t="b">
        <f ca="1"/>
        <v>0</v>
      </c>
      <c r="O125" t="b">
        <f ca="1"/>
        <v>0</v>
      </c>
      <c r="P125" t="b">
        <f ca="1"/>
        <v>0</v>
      </c>
      <c r="Q125" t="b">
        <f ca="1"/>
        <v>0</v>
      </c>
      <c r="R125" t="b">
        <f ca="1"/>
        <v>0</v>
      </c>
      <c r="S125" t="b">
        <f ca="1"/>
        <v>0</v>
      </c>
      <c r="T125" t="b">
        <f ca="1"/>
        <v>0</v>
      </c>
      <c r="U125" t="b">
        <f ca="1"/>
        <v>0</v>
      </c>
      <c r="V125" t="b">
        <f ca="1"/>
        <v>0</v>
      </c>
      <c r="W125" t="b">
        <f ca="1"/>
        <v>0</v>
      </c>
      <c r="X125" t="b">
        <f ca="1"/>
        <v>0</v>
      </c>
      <c r="Y125" t="b">
        <f ca="1"/>
        <v>0</v>
      </c>
    </row>
    <row r="126" spans="1:25" hidden="1" x14ac:dyDescent="0.3">
      <c r="A126" s="60" t="b">
        <f ca="1"/>
        <v>0</v>
      </c>
      <c r="B126" t="b">
        <f ca="1"/>
        <v>0</v>
      </c>
      <c r="C126" t="b">
        <f ca="1"/>
        <v>0</v>
      </c>
      <c r="D126" t="b">
        <f ca="1"/>
        <v>0</v>
      </c>
      <c r="E126" t="b">
        <f ca="1"/>
        <v>0</v>
      </c>
      <c r="F126" t="b">
        <f ca="1"/>
        <v>0</v>
      </c>
      <c r="G126" t="b">
        <f ca="1"/>
        <v>0</v>
      </c>
      <c r="H126" t="b">
        <f ca="1"/>
        <v>0</v>
      </c>
      <c r="I126" t="b">
        <f ca="1"/>
        <v>0</v>
      </c>
      <c r="J126" t="b">
        <f ca="1"/>
        <v>0</v>
      </c>
      <c r="K126" t="b">
        <f ca="1"/>
        <v>0</v>
      </c>
      <c r="L126" t="b">
        <f ca="1"/>
        <v>0</v>
      </c>
      <c r="M126" t="b">
        <f ca="1"/>
        <v>0</v>
      </c>
      <c r="N126" t="b">
        <f ca="1"/>
        <v>0</v>
      </c>
      <c r="O126" t="b">
        <f ca="1"/>
        <v>0</v>
      </c>
      <c r="P126" t="b">
        <f ca="1"/>
        <v>0</v>
      </c>
      <c r="Q126" t="b">
        <f ca="1"/>
        <v>0</v>
      </c>
      <c r="R126" t="b">
        <f ca="1"/>
        <v>0</v>
      </c>
      <c r="S126" t="b">
        <f ca="1"/>
        <v>0</v>
      </c>
      <c r="T126" t="b">
        <f ca="1"/>
        <v>0</v>
      </c>
      <c r="U126" t="b">
        <f ca="1"/>
        <v>0</v>
      </c>
      <c r="V126" t="b">
        <f ca="1"/>
        <v>0</v>
      </c>
      <c r="W126" t="b">
        <f ca="1"/>
        <v>0</v>
      </c>
      <c r="X126" t="b">
        <f ca="1"/>
        <v>0</v>
      </c>
      <c r="Y126" t="b">
        <f ca="1"/>
        <v>0</v>
      </c>
    </row>
    <row r="127" spans="1:25" hidden="1" x14ac:dyDescent="0.3">
      <c r="A127" s="60" t="b">
        <f ca="1"/>
        <v>0</v>
      </c>
      <c r="B127" t="b">
        <f ca="1"/>
        <v>0</v>
      </c>
      <c r="C127" t="b">
        <f ca="1"/>
        <v>0</v>
      </c>
      <c r="D127" t="b">
        <f ca="1"/>
        <v>0</v>
      </c>
      <c r="E127" t="b">
        <f ca="1"/>
        <v>0</v>
      </c>
      <c r="F127" t="b">
        <f ca="1"/>
        <v>0</v>
      </c>
      <c r="G127" t="b">
        <f ca="1"/>
        <v>0</v>
      </c>
      <c r="H127" t="b">
        <f ca="1"/>
        <v>0</v>
      </c>
      <c r="I127" t="b">
        <f ca="1"/>
        <v>0</v>
      </c>
      <c r="J127" t="b">
        <f ca="1"/>
        <v>0</v>
      </c>
      <c r="K127" t="b">
        <f ca="1"/>
        <v>0</v>
      </c>
      <c r="L127" t="b">
        <f ca="1"/>
        <v>0</v>
      </c>
      <c r="M127" t="b">
        <f ca="1"/>
        <v>0</v>
      </c>
      <c r="N127" t="b">
        <f ca="1"/>
        <v>0</v>
      </c>
      <c r="O127" t="b">
        <f ca="1"/>
        <v>0</v>
      </c>
      <c r="P127" t="b">
        <f ca="1"/>
        <v>0</v>
      </c>
      <c r="Q127" t="b">
        <f ca="1"/>
        <v>0</v>
      </c>
      <c r="R127" t="b">
        <f ca="1"/>
        <v>0</v>
      </c>
      <c r="S127" t="b">
        <f ca="1"/>
        <v>0</v>
      </c>
      <c r="T127" t="b">
        <f ca="1"/>
        <v>0</v>
      </c>
      <c r="U127" t="b">
        <f ca="1"/>
        <v>0</v>
      </c>
      <c r="V127" t="b">
        <f ca="1"/>
        <v>0</v>
      </c>
      <c r="W127" t="b">
        <f ca="1"/>
        <v>0</v>
      </c>
      <c r="X127" t="b">
        <f ca="1"/>
        <v>0</v>
      </c>
      <c r="Y127" t="b">
        <f ca="1"/>
        <v>0</v>
      </c>
    </row>
    <row r="128" spans="1:25" hidden="1" x14ac:dyDescent="0.3">
      <c r="A128" s="60" t="b">
        <f ca="1"/>
        <v>0</v>
      </c>
      <c r="B128" t="b">
        <f ca="1"/>
        <v>0</v>
      </c>
      <c r="C128" t="b">
        <f ca="1"/>
        <v>0</v>
      </c>
      <c r="D128" t="b">
        <f ca="1"/>
        <v>0</v>
      </c>
      <c r="E128" t="b">
        <f ca="1"/>
        <v>0</v>
      </c>
      <c r="F128" t="b">
        <f ca="1"/>
        <v>0</v>
      </c>
      <c r="G128" t="b">
        <f ca="1"/>
        <v>0</v>
      </c>
      <c r="H128" t="b">
        <f ca="1"/>
        <v>0</v>
      </c>
      <c r="I128" t="b">
        <f ca="1"/>
        <v>0</v>
      </c>
      <c r="J128" t="b">
        <f ca="1"/>
        <v>0</v>
      </c>
      <c r="K128" t="b">
        <f ca="1"/>
        <v>0</v>
      </c>
      <c r="L128" t="b">
        <f ca="1"/>
        <v>0</v>
      </c>
      <c r="M128" t="b">
        <f ca="1"/>
        <v>0</v>
      </c>
      <c r="N128" t="b">
        <f ca="1"/>
        <v>0</v>
      </c>
      <c r="O128" t="b">
        <f ca="1"/>
        <v>0</v>
      </c>
      <c r="P128" t="b">
        <f ca="1"/>
        <v>0</v>
      </c>
      <c r="Q128" t="b">
        <f ca="1"/>
        <v>0</v>
      </c>
      <c r="R128" t="b">
        <f ca="1"/>
        <v>0</v>
      </c>
      <c r="S128" t="b">
        <f ca="1"/>
        <v>0</v>
      </c>
      <c r="T128" t="b">
        <f ca="1"/>
        <v>0</v>
      </c>
      <c r="U128" t="b">
        <f ca="1"/>
        <v>0</v>
      </c>
      <c r="V128" t="b">
        <f ca="1"/>
        <v>0</v>
      </c>
      <c r="W128" t="b">
        <f ca="1"/>
        <v>0</v>
      </c>
      <c r="X128" t="b">
        <f ca="1"/>
        <v>0</v>
      </c>
      <c r="Y128" t="b">
        <f ca="1"/>
        <v>0</v>
      </c>
    </row>
    <row r="129" spans="1:25" hidden="1" x14ac:dyDescent="0.3">
      <c r="A129" s="60" t="b">
        <f ca="1"/>
        <v>0</v>
      </c>
      <c r="B129" t="b">
        <f ca="1"/>
        <v>0</v>
      </c>
      <c r="C129" t="b">
        <f ca="1"/>
        <v>0</v>
      </c>
      <c r="D129" t="b">
        <f ca="1"/>
        <v>0</v>
      </c>
      <c r="E129" t="b">
        <f ca="1"/>
        <v>0</v>
      </c>
      <c r="F129" t="b">
        <f ca="1"/>
        <v>0</v>
      </c>
      <c r="G129" t="b">
        <f ca="1"/>
        <v>0</v>
      </c>
      <c r="H129" t="b">
        <f ca="1"/>
        <v>0</v>
      </c>
      <c r="I129" t="b">
        <f ca="1"/>
        <v>0</v>
      </c>
      <c r="J129" t="b">
        <f ca="1"/>
        <v>0</v>
      </c>
      <c r="K129" t="b">
        <f ca="1"/>
        <v>0</v>
      </c>
      <c r="L129" t="b">
        <f ca="1"/>
        <v>0</v>
      </c>
      <c r="M129" t="b">
        <f ca="1"/>
        <v>0</v>
      </c>
      <c r="N129" t="b">
        <f ca="1"/>
        <v>0</v>
      </c>
      <c r="O129" t="b">
        <f ca="1"/>
        <v>0</v>
      </c>
      <c r="P129" t="b">
        <f ca="1"/>
        <v>0</v>
      </c>
      <c r="Q129" t="b">
        <f ca="1"/>
        <v>0</v>
      </c>
      <c r="R129" t="b">
        <f ca="1"/>
        <v>0</v>
      </c>
      <c r="S129" t="b">
        <f ca="1"/>
        <v>0</v>
      </c>
      <c r="T129" t="b">
        <f ca="1"/>
        <v>0</v>
      </c>
      <c r="U129" t="b">
        <f ca="1"/>
        <v>0</v>
      </c>
      <c r="V129" t="b">
        <f ca="1"/>
        <v>0</v>
      </c>
      <c r="W129" t="b">
        <f ca="1"/>
        <v>0</v>
      </c>
      <c r="X129" t="b">
        <f ca="1"/>
        <v>0</v>
      </c>
      <c r="Y129" t="b">
        <f ca="1"/>
        <v>0</v>
      </c>
    </row>
    <row r="130" spans="1:25" hidden="1" x14ac:dyDescent="0.3">
      <c r="A130" s="60" t="b">
        <f ca="1"/>
        <v>0</v>
      </c>
      <c r="B130" t="b">
        <f ca="1"/>
        <v>0</v>
      </c>
      <c r="C130" t="b">
        <f ca="1"/>
        <v>0</v>
      </c>
      <c r="D130" t="b">
        <f ca="1"/>
        <v>0</v>
      </c>
      <c r="E130" t="b">
        <f ca="1"/>
        <v>0</v>
      </c>
      <c r="F130" t="b">
        <f ca="1"/>
        <v>0</v>
      </c>
      <c r="G130" t="b">
        <f ca="1"/>
        <v>0</v>
      </c>
      <c r="H130" t="b">
        <f ca="1"/>
        <v>0</v>
      </c>
      <c r="I130" t="b">
        <f ca="1"/>
        <v>0</v>
      </c>
      <c r="J130" t="b">
        <f ca="1"/>
        <v>0</v>
      </c>
      <c r="K130" t="b">
        <f ca="1"/>
        <v>0</v>
      </c>
      <c r="L130" t="b">
        <f ca="1"/>
        <v>0</v>
      </c>
      <c r="M130" t="b">
        <f ca="1"/>
        <v>0</v>
      </c>
      <c r="N130" t="b">
        <f ca="1"/>
        <v>0</v>
      </c>
      <c r="O130" t="b">
        <f ca="1"/>
        <v>0</v>
      </c>
      <c r="P130" t="b">
        <f ca="1"/>
        <v>0</v>
      </c>
      <c r="Q130" t="b">
        <f ca="1"/>
        <v>0</v>
      </c>
      <c r="R130" t="b">
        <f ca="1"/>
        <v>0</v>
      </c>
      <c r="S130" t="b">
        <f ca="1"/>
        <v>0</v>
      </c>
      <c r="T130" t="b">
        <f ca="1"/>
        <v>0</v>
      </c>
      <c r="U130" t="b">
        <f ca="1"/>
        <v>0</v>
      </c>
      <c r="V130" t="b">
        <f ca="1"/>
        <v>0</v>
      </c>
      <c r="W130" t="b">
        <f ca="1"/>
        <v>0</v>
      </c>
      <c r="X130" t="b">
        <f ca="1"/>
        <v>0</v>
      </c>
      <c r="Y130" t="b">
        <f ca="1"/>
        <v>0</v>
      </c>
    </row>
    <row r="131" spans="1:25" hidden="1" x14ac:dyDescent="0.3">
      <c r="A131" s="60" t="b">
        <f ca="1"/>
        <v>0</v>
      </c>
      <c r="B131" t="b">
        <f ca="1"/>
        <v>0</v>
      </c>
      <c r="C131" t="b">
        <f ca="1"/>
        <v>0</v>
      </c>
      <c r="D131" t="b">
        <f ca="1"/>
        <v>0</v>
      </c>
      <c r="E131" t="b">
        <f ca="1"/>
        <v>0</v>
      </c>
      <c r="F131" t="b">
        <f ca="1"/>
        <v>0</v>
      </c>
      <c r="G131" t="b">
        <f ca="1"/>
        <v>0</v>
      </c>
      <c r="H131" t="b">
        <f ca="1"/>
        <v>0</v>
      </c>
      <c r="I131" t="b">
        <f ca="1"/>
        <v>0</v>
      </c>
      <c r="J131" t="b">
        <f ca="1"/>
        <v>0</v>
      </c>
      <c r="K131" t="b">
        <f ca="1"/>
        <v>0</v>
      </c>
      <c r="L131" t="b">
        <f ca="1"/>
        <v>0</v>
      </c>
      <c r="M131" t="b">
        <f ca="1"/>
        <v>0</v>
      </c>
      <c r="N131" t="b">
        <f ca="1"/>
        <v>0</v>
      </c>
      <c r="O131" t="b">
        <f ca="1"/>
        <v>0</v>
      </c>
      <c r="P131" t="b">
        <f ca="1"/>
        <v>0</v>
      </c>
      <c r="Q131" t="b">
        <f ca="1"/>
        <v>0</v>
      </c>
      <c r="R131" t="b">
        <f ca="1"/>
        <v>0</v>
      </c>
      <c r="S131" t="b">
        <f ca="1"/>
        <v>0</v>
      </c>
      <c r="T131" t="b">
        <f ca="1"/>
        <v>0</v>
      </c>
      <c r="U131" t="b">
        <f ca="1"/>
        <v>0</v>
      </c>
      <c r="V131" t="b">
        <f ca="1"/>
        <v>0</v>
      </c>
      <c r="W131" t="b">
        <f ca="1"/>
        <v>0</v>
      </c>
      <c r="X131" t="b">
        <f ca="1"/>
        <v>0</v>
      </c>
      <c r="Y131" t="b">
        <f ca="1"/>
        <v>0</v>
      </c>
    </row>
    <row r="132" spans="1:25" hidden="1" x14ac:dyDescent="0.3">
      <c r="A132" s="60" t="b">
        <f ca="1"/>
        <v>0</v>
      </c>
      <c r="B132" t="b">
        <f ca="1"/>
        <v>0</v>
      </c>
      <c r="C132" t="b">
        <f ca="1"/>
        <v>0</v>
      </c>
      <c r="D132" t="b">
        <f ca="1"/>
        <v>0</v>
      </c>
      <c r="E132" t="b">
        <f ca="1"/>
        <v>0</v>
      </c>
      <c r="F132" t="b">
        <f ca="1"/>
        <v>0</v>
      </c>
      <c r="G132" t="b">
        <f ca="1"/>
        <v>0</v>
      </c>
      <c r="H132" t="b">
        <f ca="1"/>
        <v>0</v>
      </c>
      <c r="I132" t="b">
        <f ca="1"/>
        <v>0</v>
      </c>
      <c r="J132" t="b">
        <f ca="1"/>
        <v>0</v>
      </c>
      <c r="K132" t="b">
        <f ca="1"/>
        <v>0</v>
      </c>
      <c r="L132" t="b">
        <f ca="1"/>
        <v>0</v>
      </c>
      <c r="M132" t="b">
        <f ca="1"/>
        <v>0</v>
      </c>
      <c r="N132" t="b">
        <f ca="1"/>
        <v>0</v>
      </c>
      <c r="O132" t="b">
        <f ca="1"/>
        <v>0</v>
      </c>
      <c r="P132" t="b">
        <f ca="1"/>
        <v>0</v>
      </c>
      <c r="Q132" t="b">
        <f ca="1"/>
        <v>0</v>
      </c>
      <c r="R132" t="b">
        <f ca="1"/>
        <v>0</v>
      </c>
      <c r="S132" t="b">
        <f ca="1"/>
        <v>0</v>
      </c>
      <c r="T132" t="b">
        <f ca="1"/>
        <v>0</v>
      </c>
      <c r="U132" t="b">
        <f ca="1"/>
        <v>0</v>
      </c>
      <c r="V132" t="b">
        <f ca="1"/>
        <v>0</v>
      </c>
      <c r="W132" t="b">
        <f ca="1"/>
        <v>0</v>
      </c>
      <c r="X132" t="b">
        <f ca="1"/>
        <v>0</v>
      </c>
      <c r="Y132" t="b">
        <f ca="1"/>
        <v>0</v>
      </c>
    </row>
    <row r="133" spans="1:25" hidden="1" x14ac:dyDescent="0.3">
      <c r="A133" s="60" t="b">
        <f ca="1"/>
        <v>0</v>
      </c>
      <c r="B133" t="b">
        <f ca="1"/>
        <v>0</v>
      </c>
      <c r="C133" t="b">
        <f ca="1"/>
        <v>0</v>
      </c>
      <c r="D133" t="b">
        <f ca="1"/>
        <v>0</v>
      </c>
      <c r="E133" t="b">
        <f ca="1"/>
        <v>0</v>
      </c>
      <c r="F133" t="b">
        <f ca="1"/>
        <v>0</v>
      </c>
      <c r="G133" t="b">
        <f ca="1"/>
        <v>0</v>
      </c>
      <c r="H133" t="b">
        <f ca="1"/>
        <v>0</v>
      </c>
      <c r="I133" t="b">
        <f ca="1"/>
        <v>0</v>
      </c>
      <c r="J133" t="b">
        <f ca="1"/>
        <v>0</v>
      </c>
      <c r="K133" t="b">
        <f ca="1"/>
        <v>0</v>
      </c>
      <c r="L133" t="b">
        <f ca="1"/>
        <v>0</v>
      </c>
      <c r="M133" t="b">
        <f ca="1"/>
        <v>0</v>
      </c>
      <c r="N133" t="b">
        <f ca="1"/>
        <v>0</v>
      </c>
      <c r="O133" t="b">
        <f ca="1"/>
        <v>0</v>
      </c>
      <c r="P133" t="b">
        <f ca="1"/>
        <v>0</v>
      </c>
      <c r="Q133" t="b">
        <f ca="1"/>
        <v>0</v>
      </c>
      <c r="R133" t="b">
        <f ca="1"/>
        <v>0</v>
      </c>
      <c r="S133" t="b">
        <f ca="1"/>
        <v>0</v>
      </c>
      <c r="T133" t="b">
        <f ca="1"/>
        <v>0</v>
      </c>
      <c r="U133" t="b">
        <f ca="1"/>
        <v>0</v>
      </c>
      <c r="V133" t="b">
        <f ca="1"/>
        <v>0</v>
      </c>
      <c r="W133" t="b">
        <f ca="1"/>
        <v>0</v>
      </c>
      <c r="X133" t="b">
        <f ca="1"/>
        <v>0</v>
      </c>
      <c r="Y133" t="b">
        <f ca="1"/>
        <v>0</v>
      </c>
    </row>
    <row r="134" spans="1:25" hidden="1" x14ac:dyDescent="0.3">
      <c r="A134" s="60" t="b">
        <f ca="1"/>
        <v>0</v>
      </c>
      <c r="B134" t="b">
        <f ca="1"/>
        <v>0</v>
      </c>
      <c r="C134" t="b">
        <f ca="1"/>
        <v>0</v>
      </c>
      <c r="D134" t="b">
        <f ca="1"/>
        <v>0</v>
      </c>
      <c r="E134" t="b">
        <f ca="1"/>
        <v>0</v>
      </c>
      <c r="F134" t="b">
        <f ca="1"/>
        <v>0</v>
      </c>
      <c r="G134" t="b">
        <f ca="1"/>
        <v>0</v>
      </c>
      <c r="H134" t="b">
        <f ca="1"/>
        <v>0</v>
      </c>
      <c r="I134" t="b">
        <f ca="1"/>
        <v>0</v>
      </c>
      <c r="J134" t="b">
        <f ca="1"/>
        <v>0</v>
      </c>
      <c r="K134" t="b">
        <f ca="1"/>
        <v>0</v>
      </c>
      <c r="L134" t="b">
        <f ca="1"/>
        <v>0</v>
      </c>
      <c r="M134" t="b">
        <f ca="1"/>
        <v>0</v>
      </c>
      <c r="N134" t="b">
        <f ca="1"/>
        <v>0</v>
      </c>
      <c r="O134" t="b">
        <f ca="1"/>
        <v>0</v>
      </c>
      <c r="P134" t="b">
        <f ca="1"/>
        <v>0</v>
      </c>
      <c r="Q134" t="b">
        <f ca="1"/>
        <v>0</v>
      </c>
      <c r="R134" t="b">
        <f ca="1"/>
        <v>0</v>
      </c>
      <c r="S134" t="b">
        <f ca="1"/>
        <v>0</v>
      </c>
      <c r="T134" t="b">
        <f ca="1"/>
        <v>0</v>
      </c>
      <c r="U134" t="b">
        <f ca="1"/>
        <v>0</v>
      </c>
      <c r="V134" t="b">
        <f ca="1"/>
        <v>0</v>
      </c>
      <c r="W134" t="b">
        <f ca="1"/>
        <v>0</v>
      </c>
      <c r="X134" t="b">
        <f ca="1"/>
        <v>0</v>
      </c>
      <c r="Y134" t="b">
        <f ca="1"/>
        <v>0</v>
      </c>
    </row>
    <row r="135" spans="1:25" hidden="1" x14ac:dyDescent="0.3">
      <c r="A135" s="60" t="b">
        <f ca="1"/>
        <v>0</v>
      </c>
      <c r="B135" t="b">
        <f ca="1"/>
        <v>0</v>
      </c>
      <c r="C135" t="b">
        <f ca="1"/>
        <v>0</v>
      </c>
      <c r="D135" t="b">
        <f ca="1"/>
        <v>0</v>
      </c>
      <c r="E135" t="b">
        <f ca="1"/>
        <v>0</v>
      </c>
      <c r="F135" t="b">
        <f ca="1"/>
        <v>0</v>
      </c>
      <c r="G135" t="b">
        <f ca="1"/>
        <v>0</v>
      </c>
      <c r="H135" t="b">
        <f ca="1"/>
        <v>0</v>
      </c>
      <c r="I135" t="b">
        <f ca="1"/>
        <v>0</v>
      </c>
      <c r="J135" t="b">
        <f ca="1"/>
        <v>0</v>
      </c>
      <c r="K135" t="b">
        <f ca="1"/>
        <v>0</v>
      </c>
      <c r="L135" t="b">
        <f ca="1"/>
        <v>0</v>
      </c>
      <c r="M135" t="b">
        <f ca="1"/>
        <v>0</v>
      </c>
      <c r="N135" t="b">
        <f ca="1"/>
        <v>0</v>
      </c>
      <c r="O135" t="b">
        <f ca="1"/>
        <v>0</v>
      </c>
      <c r="P135" t="b">
        <f ca="1"/>
        <v>0</v>
      </c>
      <c r="Q135" t="b">
        <f ca="1"/>
        <v>0</v>
      </c>
      <c r="R135" t="b">
        <f ca="1"/>
        <v>0</v>
      </c>
      <c r="S135" t="b">
        <f ca="1"/>
        <v>0</v>
      </c>
      <c r="T135" t="b">
        <f ca="1"/>
        <v>0</v>
      </c>
      <c r="U135" t="b">
        <f ca="1"/>
        <v>0</v>
      </c>
      <c r="V135" t="b">
        <f ca="1"/>
        <v>0</v>
      </c>
      <c r="W135" t="b">
        <f ca="1"/>
        <v>0</v>
      </c>
      <c r="X135" t="b">
        <f ca="1"/>
        <v>0</v>
      </c>
      <c r="Y135" t="b">
        <f ca="1"/>
        <v>0</v>
      </c>
    </row>
    <row r="136" spans="1:25" hidden="1" x14ac:dyDescent="0.3">
      <c r="A136" s="60" t="b">
        <f ca="1"/>
        <v>0</v>
      </c>
      <c r="B136" t="b">
        <f ca="1"/>
        <v>0</v>
      </c>
      <c r="C136" t="b">
        <f ca="1"/>
        <v>0</v>
      </c>
      <c r="D136" t="b">
        <f ca="1"/>
        <v>0</v>
      </c>
      <c r="E136" t="b">
        <f ca="1"/>
        <v>0</v>
      </c>
      <c r="F136" t="b">
        <f ca="1"/>
        <v>0</v>
      </c>
      <c r="G136" t="b">
        <f ca="1"/>
        <v>0</v>
      </c>
      <c r="H136" t="b">
        <f ca="1"/>
        <v>0</v>
      </c>
      <c r="I136" t="b">
        <f ca="1"/>
        <v>0</v>
      </c>
      <c r="J136" t="b">
        <f ca="1"/>
        <v>0</v>
      </c>
      <c r="K136" t="b">
        <f ca="1"/>
        <v>0</v>
      </c>
      <c r="L136" t="b">
        <f ca="1"/>
        <v>0</v>
      </c>
      <c r="M136" t="b">
        <f ca="1"/>
        <v>0</v>
      </c>
      <c r="N136" t="b">
        <f ca="1"/>
        <v>0</v>
      </c>
      <c r="O136" t="b">
        <f ca="1"/>
        <v>0</v>
      </c>
      <c r="P136" t="b">
        <f ca="1"/>
        <v>0</v>
      </c>
      <c r="Q136" t="b">
        <f ca="1"/>
        <v>0</v>
      </c>
      <c r="R136" t="b">
        <f ca="1"/>
        <v>0</v>
      </c>
      <c r="S136" t="b">
        <f ca="1"/>
        <v>0</v>
      </c>
      <c r="T136" t="b">
        <f ca="1"/>
        <v>0</v>
      </c>
      <c r="U136" t="b">
        <f ca="1"/>
        <v>0</v>
      </c>
      <c r="V136" t="b">
        <f ca="1"/>
        <v>0</v>
      </c>
      <c r="W136" t="b">
        <f ca="1"/>
        <v>0</v>
      </c>
      <c r="X136" t="b">
        <f ca="1"/>
        <v>0</v>
      </c>
      <c r="Y136" t="b">
        <f ca="1"/>
        <v>0</v>
      </c>
    </row>
    <row r="137" spans="1:25" hidden="1" x14ac:dyDescent="0.3">
      <c r="A137" s="60" t="b">
        <f ca="1"/>
        <v>0</v>
      </c>
      <c r="B137" t="b">
        <f ca="1"/>
        <v>0</v>
      </c>
      <c r="C137" t="b">
        <f ca="1"/>
        <v>0</v>
      </c>
      <c r="D137" t="b">
        <f ca="1"/>
        <v>0</v>
      </c>
      <c r="E137" t="b">
        <f ca="1"/>
        <v>0</v>
      </c>
      <c r="F137" t="b">
        <f ca="1"/>
        <v>0</v>
      </c>
      <c r="G137" t="b">
        <f ca="1"/>
        <v>0</v>
      </c>
      <c r="H137" t="b">
        <f ca="1"/>
        <v>0</v>
      </c>
      <c r="I137" t="b">
        <f ca="1"/>
        <v>0</v>
      </c>
      <c r="J137" t="b">
        <f ca="1"/>
        <v>0</v>
      </c>
      <c r="K137" t="b">
        <f ca="1"/>
        <v>0</v>
      </c>
      <c r="L137" t="b">
        <f ca="1"/>
        <v>0</v>
      </c>
      <c r="M137" t="b">
        <f ca="1"/>
        <v>0</v>
      </c>
      <c r="N137" t="b">
        <f ca="1"/>
        <v>0</v>
      </c>
      <c r="O137" t="b">
        <f ca="1"/>
        <v>0</v>
      </c>
      <c r="P137" t="b">
        <f ca="1"/>
        <v>0</v>
      </c>
      <c r="Q137" t="b">
        <f ca="1"/>
        <v>0</v>
      </c>
      <c r="R137" t="b">
        <f ca="1"/>
        <v>0</v>
      </c>
      <c r="S137" t="b">
        <f ca="1"/>
        <v>0</v>
      </c>
      <c r="T137" t="b">
        <f ca="1"/>
        <v>0</v>
      </c>
      <c r="U137" t="b">
        <f ca="1"/>
        <v>0</v>
      </c>
      <c r="V137" t="b">
        <f ca="1"/>
        <v>0</v>
      </c>
      <c r="W137" t="b">
        <f ca="1"/>
        <v>0</v>
      </c>
      <c r="X137" t="b">
        <f ca="1"/>
        <v>0</v>
      </c>
      <c r="Y137" t="b">
        <f ca="1"/>
        <v>0</v>
      </c>
    </row>
    <row r="138" spans="1:25" hidden="1" x14ac:dyDescent="0.3">
      <c r="A138" s="60" t="b">
        <f ca="1"/>
        <v>0</v>
      </c>
      <c r="B138" t="b">
        <f ca="1"/>
        <v>0</v>
      </c>
      <c r="C138" t="b">
        <f ca="1"/>
        <v>0</v>
      </c>
      <c r="D138" t="b">
        <f ca="1"/>
        <v>0</v>
      </c>
      <c r="E138" t="b">
        <f ca="1"/>
        <v>0</v>
      </c>
      <c r="F138" t="b">
        <f ca="1"/>
        <v>0</v>
      </c>
      <c r="G138" t="b">
        <f ca="1"/>
        <v>0</v>
      </c>
      <c r="H138" t="b">
        <f ca="1"/>
        <v>0</v>
      </c>
      <c r="I138" t="b">
        <f ca="1"/>
        <v>0</v>
      </c>
      <c r="J138" t="b">
        <f ca="1"/>
        <v>0</v>
      </c>
      <c r="K138" t="b">
        <f ca="1"/>
        <v>0</v>
      </c>
      <c r="L138" t="b">
        <f ca="1"/>
        <v>0</v>
      </c>
      <c r="M138" t="b">
        <f ca="1"/>
        <v>0</v>
      </c>
      <c r="N138" t="b">
        <f ca="1"/>
        <v>0</v>
      </c>
      <c r="O138" t="b">
        <f ca="1"/>
        <v>0</v>
      </c>
      <c r="P138" t="b">
        <f ca="1"/>
        <v>0</v>
      </c>
      <c r="Q138" t="b">
        <f ca="1"/>
        <v>0</v>
      </c>
      <c r="R138" t="b">
        <f ca="1"/>
        <v>0</v>
      </c>
      <c r="S138" t="b">
        <f ca="1"/>
        <v>0</v>
      </c>
      <c r="T138" t="b">
        <f ca="1"/>
        <v>0</v>
      </c>
      <c r="U138" t="b">
        <f ca="1"/>
        <v>0</v>
      </c>
      <c r="V138" t="b">
        <f ca="1"/>
        <v>0</v>
      </c>
      <c r="W138" t="b">
        <f ca="1"/>
        <v>0</v>
      </c>
      <c r="X138" t="b">
        <f ca="1"/>
        <v>0</v>
      </c>
      <c r="Y138" t="b">
        <f ca="1"/>
        <v>0</v>
      </c>
    </row>
    <row r="139" spans="1:25" hidden="1" x14ac:dyDescent="0.3">
      <c r="A139" s="60" t="b">
        <f ca="1"/>
        <v>0</v>
      </c>
      <c r="B139" t="b">
        <f ca="1"/>
        <v>0</v>
      </c>
      <c r="C139" t="b">
        <f ca="1"/>
        <v>0</v>
      </c>
      <c r="D139" t="b">
        <f ca="1"/>
        <v>0</v>
      </c>
      <c r="E139" t="b">
        <f ca="1"/>
        <v>0</v>
      </c>
      <c r="F139" t="b">
        <f ca="1"/>
        <v>0</v>
      </c>
      <c r="G139" t="b">
        <f ca="1"/>
        <v>0</v>
      </c>
      <c r="H139" t="b">
        <f ca="1"/>
        <v>0</v>
      </c>
      <c r="I139" t="b">
        <f ca="1"/>
        <v>0</v>
      </c>
      <c r="J139" t="b">
        <f ca="1"/>
        <v>0</v>
      </c>
      <c r="K139" t="b">
        <f ca="1"/>
        <v>0</v>
      </c>
      <c r="L139" t="b">
        <f ca="1"/>
        <v>0</v>
      </c>
      <c r="M139" t="b">
        <f ca="1"/>
        <v>0</v>
      </c>
      <c r="N139" t="b">
        <f ca="1"/>
        <v>0</v>
      </c>
      <c r="O139" t="b">
        <f ca="1"/>
        <v>0</v>
      </c>
      <c r="P139" t="b">
        <f ca="1"/>
        <v>0</v>
      </c>
      <c r="Q139" t="b">
        <f ca="1"/>
        <v>0</v>
      </c>
      <c r="R139" t="b">
        <f ca="1"/>
        <v>0</v>
      </c>
      <c r="S139" t="b">
        <f ca="1"/>
        <v>0</v>
      </c>
      <c r="T139" t="b">
        <f ca="1"/>
        <v>0</v>
      </c>
      <c r="U139" t="b">
        <f ca="1"/>
        <v>0</v>
      </c>
      <c r="V139" t="b">
        <f ca="1"/>
        <v>0</v>
      </c>
      <c r="W139" t="b">
        <f ca="1"/>
        <v>0</v>
      </c>
      <c r="X139" t="b">
        <f ca="1"/>
        <v>0</v>
      </c>
      <c r="Y139" t="b">
        <f ca="1"/>
        <v>0</v>
      </c>
    </row>
    <row r="140" spans="1:25" hidden="1" x14ac:dyDescent="0.3">
      <c r="A140" s="60" t="b">
        <f ca="1"/>
        <v>0</v>
      </c>
      <c r="B140" t="b">
        <f ca="1"/>
        <v>0</v>
      </c>
      <c r="C140" t="b">
        <f ca="1"/>
        <v>0</v>
      </c>
      <c r="D140" t="b">
        <f ca="1"/>
        <v>0</v>
      </c>
      <c r="E140" t="b">
        <f ca="1"/>
        <v>0</v>
      </c>
      <c r="F140" t="b">
        <f ca="1"/>
        <v>0</v>
      </c>
      <c r="G140" t="b">
        <f ca="1"/>
        <v>0</v>
      </c>
      <c r="H140" t="b">
        <f ca="1"/>
        <v>0</v>
      </c>
      <c r="I140" t="b">
        <f ca="1"/>
        <v>0</v>
      </c>
      <c r="J140" t="b">
        <f ca="1"/>
        <v>0</v>
      </c>
      <c r="K140" t="b">
        <f ca="1"/>
        <v>0</v>
      </c>
      <c r="L140" t="b">
        <f ca="1"/>
        <v>0</v>
      </c>
      <c r="M140" t="b">
        <f ca="1"/>
        <v>0</v>
      </c>
      <c r="N140" t="b">
        <f ca="1"/>
        <v>0</v>
      </c>
      <c r="O140" t="b">
        <f ca="1"/>
        <v>0</v>
      </c>
      <c r="P140" t="b">
        <f ca="1"/>
        <v>0</v>
      </c>
      <c r="Q140" t="b">
        <f ca="1"/>
        <v>0</v>
      </c>
      <c r="R140" t="b">
        <f ca="1"/>
        <v>0</v>
      </c>
      <c r="S140" t="b">
        <f ca="1"/>
        <v>0</v>
      </c>
      <c r="T140" t="b">
        <f ca="1"/>
        <v>0</v>
      </c>
      <c r="U140" t="b">
        <f ca="1"/>
        <v>0</v>
      </c>
      <c r="V140" t="b">
        <f ca="1"/>
        <v>0</v>
      </c>
      <c r="W140" t="b">
        <f ca="1"/>
        <v>0</v>
      </c>
      <c r="X140" t="b">
        <f ca="1"/>
        <v>0</v>
      </c>
      <c r="Y140" t="b">
        <f ca="1"/>
        <v>0</v>
      </c>
    </row>
    <row r="141" spans="1:25" hidden="1" x14ac:dyDescent="0.3">
      <c r="A141" s="60" t="b">
        <f ca="1"/>
        <v>0</v>
      </c>
      <c r="B141" t="b">
        <f ca="1"/>
        <v>0</v>
      </c>
      <c r="C141" t="b">
        <f ca="1"/>
        <v>0</v>
      </c>
      <c r="D141" t="b">
        <f ca="1"/>
        <v>0</v>
      </c>
      <c r="E141" t="b">
        <f ca="1"/>
        <v>0</v>
      </c>
      <c r="F141" t="b">
        <f ca="1"/>
        <v>0</v>
      </c>
      <c r="G141" t="b">
        <f ca="1"/>
        <v>0</v>
      </c>
      <c r="H141" t="b">
        <f ca="1"/>
        <v>0</v>
      </c>
      <c r="I141" t="b">
        <f ca="1"/>
        <v>0</v>
      </c>
      <c r="J141" t="b">
        <f ca="1"/>
        <v>0</v>
      </c>
      <c r="K141" t="b">
        <f ca="1"/>
        <v>0</v>
      </c>
      <c r="L141" t="b">
        <f ca="1"/>
        <v>0</v>
      </c>
      <c r="M141" t="b">
        <f ca="1"/>
        <v>0</v>
      </c>
      <c r="N141" t="b">
        <f ca="1"/>
        <v>0</v>
      </c>
      <c r="O141" t="b">
        <f ca="1"/>
        <v>0</v>
      </c>
      <c r="P141" t="b">
        <f ca="1"/>
        <v>0</v>
      </c>
      <c r="Q141" t="b">
        <f ca="1"/>
        <v>0</v>
      </c>
      <c r="R141" t="b">
        <f ca="1"/>
        <v>0</v>
      </c>
      <c r="S141" t="b">
        <f ca="1"/>
        <v>0</v>
      </c>
      <c r="T141" t="b">
        <f ca="1"/>
        <v>0</v>
      </c>
      <c r="U141" t="b">
        <f ca="1"/>
        <v>0</v>
      </c>
      <c r="V141" t="b">
        <f ca="1"/>
        <v>0</v>
      </c>
      <c r="W141" t="b">
        <f ca="1"/>
        <v>0</v>
      </c>
      <c r="X141" t="b">
        <f ca="1"/>
        <v>0</v>
      </c>
      <c r="Y141" t="b">
        <f ca="1"/>
        <v>0</v>
      </c>
    </row>
    <row r="142" spans="1:25" hidden="1" x14ac:dyDescent="0.3">
      <c r="A142" s="60" t="b">
        <f ca="1"/>
        <v>0</v>
      </c>
      <c r="B142" t="b">
        <f ca="1"/>
        <v>0</v>
      </c>
      <c r="C142" t="b">
        <f ca="1"/>
        <v>0</v>
      </c>
      <c r="D142" t="b">
        <f ca="1"/>
        <v>0</v>
      </c>
      <c r="E142" t="b">
        <f ca="1"/>
        <v>0</v>
      </c>
      <c r="F142" t="b">
        <f ca="1"/>
        <v>0</v>
      </c>
      <c r="G142" t="b">
        <f ca="1"/>
        <v>0</v>
      </c>
      <c r="H142" t="b">
        <f ca="1"/>
        <v>0</v>
      </c>
      <c r="I142" t="b">
        <f ca="1"/>
        <v>0</v>
      </c>
      <c r="J142" t="b">
        <f ca="1"/>
        <v>0</v>
      </c>
      <c r="K142" t="b">
        <f ca="1"/>
        <v>0</v>
      </c>
      <c r="L142" t="b">
        <f ca="1"/>
        <v>0</v>
      </c>
      <c r="M142" t="b">
        <f ca="1"/>
        <v>0</v>
      </c>
      <c r="N142" t="b">
        <f ca="1"/>
        <v>0</v>
      </c>
      <c r="O142" t="b">
        <f ca="1"/>
        <v>0</v>
      </c>
      <c r="P142" t="b">
        <f ca="1"/>
        <v>0</v>
      </c>
      <c r="Q142" t="b">
        <f ca="1"/>
        <v>0</v>
      </c>
      <c r="R142" t="b">
        <f ca="1"/>
        <v>0</v>
      </c>
      <c r="S142" t="b">
        <f ca="1"/>
        <v>0</v>
      </c>
      <c r="T142" t="b">
        <f ca="1"/>
        <v>0</v>
      </c>
      <c r="U142" t="b">
        <f ca="1"/>
        <v>0</v>
      </c>
      <c r="V142" t="b">
        <f ca="1"/>
        <v>0</v>
      </c>
      <c r="W142" t="b">
        <f ca="1"/>
        <v>0</v>
      </c>
      <c r="X142" t="b">
        <f ca="1"/>
        <v>0</v>
      </c>
      <c r="Y142" t="b">
        <f ca="1"/>
        <v>0</v>
      </c>
    </row>
    <row r="143" spans="1:25" hidden="1" x14ac:dyDescent="0.3">
      <c r="A143" s="60" t="b">
        <f ca="1"/>
        <v>0</v>
      </c>
      <c r="B143" t="b">
        <f ca="1"/>
        <v>0</v>
      </c>
      <c r="C143" t="b">
        <f ca="1"/>
        <v>0</v>
      </c>
      <c r="D143" t="b">
        <f ca="1"/>
        <v>0</v>
      </c>
      <c r="E143" t="b">
        <f ca="1"/>
        <v>0</v>
      </c>
      <c r="F143" t="b">
        <f ca="1"/>
        <v>0</v>
      </c>
      <c r="G143" t="b">
        <f ca="1"/>
        <v>0</v>
      </c>
      <c r="H143" t="b">
        <f ca="1"/>
        <v>0</v>
      </c>
      <c r="I143" t="b">
        <f ca="1"/>
        <v>0</v>
      </c>
      <c r="J143" t="b">
        <f ca="1"/>
        <v>0</v>
      </c>
      <c r="K143" t="b">
        <f ca="1"/>
        <v>0</v>
      </c>
      <c r="L143" t="b">
        <f ca="1"/>
        <v>0</v>
      </c>
      <c r="M143" t="b">
        <f ca="1"/>
        <v>0</v>
      </c>
      <c r="N143" t="b">
        <f ca="1"/>
        <v>0</v>
      </c>
      <c r="O143" t="b">
        <f ca="1"/>
        <v>0</v>
      </c>
      <c r="P143" t="b">
        <f ca="1"/>
        <v>0</v>
      </c>
      <c r="Q143" t="b">
        <f ca="1"/>
        <v>0</v>
      </c>
      <c r="R143" t="b">
        <f ca="1"/>
        <v>0</v>
      </c>
      <c r="S143" t="b">
        <f ca="1"/>
        <v>0</v>
      </c>
      <c r="T143" t="b">
        <f ca="1"/>
        <v>0</v>
      </c>
      <c r="U143" t="b">
        <f ca="1"/>
        <v>0</v>
      </c>
      <c r="V143" t="b">
        <f ca="1"/>
        <v>0</v>
      </c>
      <c r="W143" t="b">
        <f ca="1"/>
        <v>0</v>
      </c>
      <c r="X143" t="b">
        <f ca="1"/>
        <v>0</v>
      </c>
      <c r="Y143" t="b">
        <f ca="1"/>
        <v>0</v>
      </c>
    </row>
    <row r="144" spans="1:25" hidden="1" x14ac:dyDescent="0.3">
      <c r="A144" s="60" t="b">
        <f ca="1"/>
        <v>0</v>
      </c>
      <c r="B144" t="b">
        <f ca="1"/>
        <v>0</v>
      </c>
      <c r="C144" t="b">
        <f ca="1"/>
        <v>0</v>
      </c>
      <c r="D144" t="b">
        <f ca="1"/>
        <v>0</v>
      </c>
      <c r="E144" t="b">
        <f ca="1"/>
        <v>0</v>
      </c>
      <c r="F144" t="b">
        <f ca="1"/>
        <v>0</v>
      </c>
      <c r="G144" t="b">
        <f ca="1"/>
        <v>0</v>
      </c>
      <c r="H144" t="b">
        <f ca="1"/>
        <v>0</v>
      </c>
      <c r="I144" t="b">
        <f ca="1"/>
        <v>0</v>
      </c>
      <c r="J144" t="b">
        <f ca="1"/>
        <v>0</v>
      </c>
      <c r="K144" t="b">
        <f ca="1"/>
        <v>0</v>
      </c>
      <c r="L144" t="b">
        <f ca="1"/>
        <v>0</v>
      </c>
      <c r="M144" t="b">
        <f ca="1"/>
        <v>0</v>
      </c>
      <c r="N144" t="b">
        <f ca="1"/>
        <v>0</v>
      </c>
      <c r="O144" t="b">
        <f ca="1"/>
        <v>0</v>
      </c>
      <c r="P144" t="b">
        <f ca="1"/>
        <v>0</v>
      </c>
      <c r="Q144" t="b">
        <f ca="1"/>
        <v>0</v>
      </c>
      <c r="R144" t="b">
        <f ca="1"/>
        <v>0</v>
      </c>
      <c r="S144" t="b">
        <f ca="1"/>
        <v>0</v>
      </c>
      <c r="T144" t="b">
        <f ca="1"/>
        <v>0</v>
      </c>
      <c r="U144" t="b">
        <f ca="1"/>
        <v>0</v>
      </c>
      <c r="V144" t="b">
        <f ca="1"/>
        <v>0</v>
      </c>
      <c r="W144" t="b">
        <f ca="1"/>
        <v>0</v>
      </c>
      <c r="X144" t="b">
        <f ca="1"/>
        <v>0</v>
      </c>
      <c r="Y144" t="b">
        <f ca="1"/>
        <v>0</v>
      </c>
    </row>
    <row r="145" spans="1:25" hidden="1" x14ac:dyDescent="0.3">
      <c r="A145" s="60" t="b">
        <f ca="1"/>
        <v>0</v>
      </c>
      <c r="B145" t="b">
        <f ca="1"/>
        <v>0</v>
      </c>
      <c r="C145" t="b">
        <f ca="1"/>
        <v>0</v>
      </c>
      <c r="D145" t="b">
        <f ca="1"/>
        <v>0</v>
      </c>
      <c r="E145" t="b">
        <f ca="1"/>
        <v>0</v>
      </c>
      <c r="F145" t="b">
        <f ca="1"/>
        <v>0</v>
      </c>
      <c r="G145" t="b">
        <f ca="1"/>
        <v>0</v>
      </c>
      <c r="H145" t="b">
        <f ca="1"/>
        <v>0</v>
      </c>
      <c r="I145" t="b">
        <f ca="1"/>
        <v>0</v>
      </c>
      <c r="J145" t="b">
        <f ca="1"/>
        <v>0</v>
      </c>
      <c r="K145" t="b">
        <f ca="1"/>
        <v>0</v>
      </c>
      <c r="L145" t="b">
        <f ca="1"/>
        <v>0</v>
      </c>
      <c r="M145" t="b">
        <f ca="1"/>
        <v>0</v>
      </c>
      <c r="N145" t="b">
        <f ca="1"/>
        <v>0</v>
      </c>
      <c r="O145" t="b">
        <f ca="1"/>
        <v>0</v>
      </c>
      <c r="P145" t="b">
        <f ca="1"/>
        <v>0</v>
      </c>
      <c r="Q145" t="b">
        <f ca="1"/>
        <v>0</v>
      </c>
      <c r="R145" t="b">
        <f ca="1"/>
        <v>0</v>
      </c>
      <c r="S145" t="b">
        <f ca="1"/>
        <v>0</v>
      </c>
      <c r="T145" t="b">
        <f ca="1"/>
        <v>0</v>
      </c>
      <c r="U145" t="b">
        <f ca="1"/>
        <v>0</v>
      </c>
      <c r="V145" t="b">
        <f ca="1"/>
        <v>0</v>
      </c>
      <c r="W145" t="b">
        <f ca="1"/>
        <v>0</v>
      </c>
      <c r="X145" t="b">
        <f ca="1"/>
        <v>0</v>
      </c>
      <c r="Y145" t="b">
        <f ca="1"/>
        <v>0</v>
      </c>
    </row>
    <row r="146" spans="1:25" hidden="1" x14ac:dyDescent="0.3">
      <c r="A146" s="60" t="b">
        <f ca="1"/>
        <v>0</v>
      </c>
      <c r="B146" t="b">
        <f ca="1"/>
        <v>0</v>
      </c>
      <c r="C146" t="b">
        <f ca="1"/>
        <v>0</v>
      </c>
      <c r="D146" t="b">
        <f ca="1"/>
        <v>0</v>
      </c>
      <c r="E146" t="b">
        <f ca="1"/>
        <v>0</v>
      </c>
      <c r="F146" t="b">
        <f ca="1"/>
        <v>0</v>
      </c>
      <c r="G146" t="b">
        <f ca="1"/>
        <v>0</v>
      </c>
      <c r="H146" t="b">
        <f ca="1"/>
        <v>0</v>
      </c>
      <c r="I146" t="b">
        <f ca="1"/>
        <v>0</v>
      </c>
      <c r="J146" t="b">
        <f ca="1"/>
        <v>0</v>
      </c>
      <c r="K146" t="b">
        <f ca="1"/>
        <v>0</v>
      </c>
      <c r="L146" t="b">
        <f ca="1"/>
        <v>0</v>
      </c>
      <c r="M146" t="b">
        <f ca="1"/>
        <v>0</v>
      </c>
      <c r="N146" t="b">
        <f ca="1"/>
        <v>0</v>
      </c>
      <c r="O146" t="b">
        <f ca="1"/>
        <v>0</v>
      </c>
      <c r="P146" t="b">
        <f ca="1"/>
        <v>0</v>
      </c>
      <c r="Q146" t="b">
        <f ca="1"/>
        <v>0</v>
      </c>
      <c r="R146" t="b">
        <f ca="1"/>
        <v>0</v>
      </c>
      <c r="S146" t="b">
        <f ca="1"/>
        <v>0</v>
      </c>
      <c r="T146" t="b">
        <f ca="1"/>
        <v>0</v>
      </c>
      <c r="U146" t="b">
        <f ca="1"/>
        <v>0</v>
      </c>
      <c r="V146" t="b">
        <f ca="1"/>
        <v>0</v>
      </c>
      <c r="W146" t="b">
        <f ca="1"/>
        <v>0</v>
      </c>
      <c r="X146" t="b">
        <f ca="1"/>
        <v>0</v>
      </c>
      <c r="Y146" t="b">
        <f ca="1"/>
        <v>0</v>
      </c>
    </row>
    <row r="147" spans="1:25" hidden="1" x14ac:dyDescent="0.3">
      <c r="A147" s="60" t="b">
        <f ca="1"/>
        <v>0</v>
      </c>
      <c r="B147" t="b">
        <f ca="1"/>
        <v>0</v>
      </c>
      <c r="C147" t="b">
        <f ca="1"/>
        <v>0</v>
      </c>
      <c r="D147" t="b">
        <f ca="1"/>
        <v>0</v>
      </c>
      <c r="E147" t="b">
        <f ca="1"/>
        <v>0</v>
      </c>
      <c r="F147" t="b">
        <f ca="1"/>
        <v>0</v>
      </c>
      <c r="G147" t="b">
        <f ca="1"/>
        <v>0</v>
      </c>
      <c r="H147" t="b">
        <f ca="1"/>
        <v>0</v>
      </c>
      <c r="I147" t="b">
        <f ca="1"/>
        <v>0</v>
      </c>
      <c r="J147" t="b">
        <f ca="1"/>
        <v>0</v>
      </c>
      <c r="K147" t="b">
        <f ca="1"/>
        <v>0</v>
      </c>
      <c r="L147" t="b">
        <f ca="1"/>
        <v>0</v>
      </c>
      <c r="M147" t="b">
        <f ca="1"/>
        <v>0</v>
      </c>
      <c r="N147" t="b">
        <f ca="1"/>
        <v>0</v>
      </c>
      <c r="O147" t="b">
        <f ca="1"/>
        <v>0</v>
      </c>
      <c r="P147" t="b">
        <f ca="1"/>
        <v>0</v>
      </c>
      <c r="Q147" t="b">
        <f ca="1"/>
        <v>0</v>
      </c>
      <c r="R147" t="b">
        <f ca="1"/>
        <v>0</v>
      </c>
      <c r="S147" t="b">
        <f ca="1"/>
        <v>0</v>
      </c>
      <c r="T147" t="b">
        <f ca="1"/>
        <v>0</v>
      </c>
      <c r="U147" t="b">
        <f ca="1"/>
        <v>0</v>
      </c>
      <c r="V147" t="b">
        <f ca="1"/>
        <v>0</v>
      </c>
      <c r="W147" t="b">
        <f ca="1"/>
        <v>0</v>
      </c>
      <c r="X147" t="b">
        <f ca="1"/>
        <v>0</v>
      </c>
      <c r="Y147" t="b">
        <f ca="1"/>
        <v>0</v>
      </c>
    </row>
    <row r="148" spans="1:25" hidden="1" x14ac:dyDescent="0.3">
      <c r="A148" s="60" t="b">
        <f ca="1"/>
        <v>0</v>
      </c>
      <c r="B148" t="b">
        <f ca="1"/>
        <v>0</v>
      </c>
      <c r="C148" t="b">
        <f ca="1"/>
        <v>0</v>
      </c>
      <c r="D148" t="b">
        <f ca="1"/>
        <v>0</v>
      </c>
      <c r="E148" t="b">
        <f ca="1"/>
        <v>0</v>
      </c>
      <c r="F148" t="b">
        <f ca="1"/>
        <v>0</v>
      </c>
      <c r="G148" t="b">
        <f ca="1"/>
        <v>0</v>
      </c>
      <c r="H148" t="b">
        <f ca="1"/>
        <v>0</v>
      </c>
      <c r="I148" t="b">
        <f ca="1"/>
        <v>0</v>
      </c>
      <c r="J148" t="b">
        <f ca="1"/>
        <v>0</v>
      </c>
      <c r="K148" t="b">
        <f ca="1"/>
        <v>0</v>
      </c>
      <c r="L148" t="b">
        <f ca="1"/>
        <v>0</v>
      </c>
      <c r="M148" t="b">
        <f ca="1"/>
        <v>0</v>
      </c>
      <c r="N148" t="b">
        <f ca="1"/>
        <v>0</v>
      </c>
      <c r="O148" t="b">
        <f ca="1"/>
        <v>0</v>
      </c>
      <c r="P148" t="b">
        <f ca="1"/>
        <v>0</v>
      </c>
      <c r="Q148" t="b">
        <f ca="1"/>
        <v>0</v>
      </c>
      <c r="R148" t="b">
        <f ca="1"/>
        <v>0</v>
      </c>
      <c r="S148" t="b">
        <f ca="1"/>
        <v>0</v>
      </c>
      <c r="T148" t="b">
        <f ca="1"/>
        <v>0</v>
      </c>
      <c r="U148" t="b">
        <f ca="1"/>
        <v>0</v>
      </c>
      <c r="V148" t="b">
        <f ca="1"/>
        <v>0</v>
      </c>
      <c r="W148" t="b">
        <f ca="1"/>
        <v>0</v>
      </c>
      <c r="X148" t="b">
        <f ca="1"/>
        <v>0</v>
      </c>
      <c r="Y148" t="b">
        <f ca="1"/>
        <v>0</v>
      </c>
    </row>
    <row r="149" spans="1:25" hidden="1" x14ac:dyDescent="0.3">
      <c r="A149" s="60" t="b">
        <f ca="1"/>
        <v>0</v>
      </c>
      <c r="B149" t="b">
        <f ca="1"/>
        <v>0</v>
      </c>
      <c r="C149" t="b">
        <f ca="1"/>
        <v>0</v>
      </c>
      <c r="D149" t="b">
        <f ca="1"/>
        <v>0</v>
      </c>
      <c r="E149" t="b">
        <f ca="1"/>
        <v>0</v>
      </c>
      <c r="F149" t="b">
        <f ca="1"/>
        <v>0</v>
      </c>
      <c r="G149" t="b">
        <f ca="1"/>
        <v>0</v>
      </c>
      <c r="H149" t="b">
        <f ca="1"/>
        <v>0</v>
      </c>
      <c r="I149" t="b">
        <f ca="1"/>
        <v>0</v>
      </c>
      <c r="J149" t="b">
        <f ca="1"/>
        <v>0</v>
      </c>
      <c r="K149" t="b">
        <f ca="1"/>
        <v>0</v>
      </c>
      <c r="L149" t="b">
        <f ca="1"/>
        <v>0</v>
      </c>
      <c r="M149" t="b">
        <f ca="1"/>
        <v>0</v>
      </c>
      <c r="N149" t="b">
        <f ca="1"/>
        <v>0</v>
      </c>
      <c r="O149" t="b">
        <f ca="1"/>
        <v>0</v>
      </c>
      <c r="P149" t="b">
        <f ca="1"/>
        <v>0</v>
      </c>
      <c r="Q149" t="b">
        <f ca="1"/>
        <v>0</v>
      </c>
      <c r="R149" t="b">
        <f ca="1"/>
        <v>0</v>
      </c>
      <c r="S149" t="b">
        <f ca="1"/>
        <v>0</v>
      </c>
      <c r="T149" t="b">
        <f ca="1"/>
        <v>0</v>
      </c>
      <c r="U149" t="b">
        <f ca="1"/>
        <v>0</v>
      </c>
      <c r="V149" t="b">
        <f ca="1"/>
        <v>0</v>
      </c>
      <c r="W149" t="b">
        <f ca="1"/>
        <v>0</v>
      </c>
      <c r="X149" t="b">
        <f ca="1"/>
        <v>0</v>
      </c>
      <c r="Y149" t="b">
        <f ca="1"/>
        <v>0</v>
      </c>
    </row>
    <row r="150" spans="1:25" hidden="1" x14ac:dyDescent="0.3">
      <c r="A150" s="60" t="b">
        <f ca="1"/>
        <v>0</v>
      </c>
      <c r="B150" t="b">
        <f ca="1"/>
        <v>0</v>
      </c>
      <c r="C150" t="b">
        <f ca="1"/>
        <v>0</v>
      </c>
      <c r="D150" t="b">
        <f ca="1"/>
        <v>0</v>
      </c>
      <c r="E150" t="b">
        <f ca="1"/>
        <v>0</v>
      </c>
      <c r="F150" t="b">
        <f ca="1"/>
        <v>0</v>
      </c>
      <c r="G150" t="b">
        <f ca="1"/>
        <v>0</v>
      </c>
      <c r="H150" t="b">
        <f ca="1"/>
        <v>0</v>
      </c>
      <c r="I150" t="b">
        <f ca="1"/>
        <v>0</v>
      </c>
      <c r="J150" t="b">
        <f ca="1"/>
        <v>0</v>
      </c>
      <c r="K150" t="b">
        <f ca="1"/>
        <v>0</v>
      </c>
      <c r="L150" t="b">
        <f ca="1"/>
        <v>0</v>
      </c>
      <c r="M150" t="b">
        <f ca="1"/>
        <v>0</v>
      </c>
      <c r="N150" t="b">
        <f ca="1"/>
        <v>0</v>
      </c>
      <c r="O150" t="b">
        <f ca="1"/>
        <v>0</v>
      </c>
      <c r="P150" t="b">
        <f ca="1"/>
        <v>0</v>
      </c>
      <c r="Q150" t="b">
        <f ca="1"/>
        <v>0</v>
      </c>
      <c r="R150" t="b">
        <f ca="1"/>
        <v>0</v>
      </c>
      <c r="S150" t="b">
        <f ca="1"/>
        <v>0</v>
      </c>
      <c r="T150" t="b">
        <f ca="1"/>
        <v>0</v>
      </c>
      <c r="U150" t="b">
        <f ca="1"/>
        <v>0</v>
      </c>
      <c r="V150" t="b">
        <f ca="1"/>
        <v>0</v>
      </c>
      <c r="W150" t="b">
        <f ca="1"/>
        <v>0</v>
      </c>
      <c r="X150" t="b">
        <f ca="1"/>
        <v>0</v>
      </c>
      <c r="Y150" t="b">
        <f ca="1"/>
        <v>0</v>
      </c>
    </row>
    <row r="151" spans="1:25" hidden="1" x14ac:dyDescent="0.3">
      <c r="A151" s="60" t="b">
        <f ca="1"/>
        <v>0</v>
      </c>
      <c r="B151" t="b">
        <f ca="1"/>
        <v>0</v>
      </c>
      <c r="C151" t="b">
        <f ca="1"/>
        <v>0</v>
      </c>
      <c r="D151" t="b">
        <f ca="1"/>
        <v>0</v>
      </c>
      <c r="E151" t="b">
        <f ca="1"/>
        <v>0</v>
      </c>
      <c r="F151" t="b">
        <f ca="1"/>
        <v>0</v>
      </c>
      <c r="G151" t="b">
        <f ca="1"/>
        <v>0</v>
      </c>
      <c r="H151" t="b">
        <f ca="1"/>
        <v>0</v>
      </c>
      <c r="I151" t="b">
        <f ca="1"/>
        <v>0</v>
      </c>
      <c r="J151" t="b">
        <f ca="1"/>
        <v>0</v>
      </c>
      <c r="K151" t="b">
        <f ca="1"/>
        <v>0</v>
      </c>
      <c r="L151" t="b">
        <f ca="1"/>
        <v>0</v>
      </c>
      <c r="M151" t="b">
        <f ca="1"/>
        <v>0</v>
      </c>
      <c r="N151" t="b">
        <f ca="1"/>
        <v>0</v>
      </c>
      <c r="O151" t="b">
        <f ca="1"/>
        <v>0</v>
      </c>
      <c r="P151" t="b">
        <f ca="1"/>
        <v>0</v>
      </c>
      <c r="Q151" t="b">
        <f ca="1"/>
        <v>0</v>
      </c>
      <c r="R151" t="b">
        <f ca="1"/>
        <v>0</v>
      </c>
      <c r="S151" t="b">
        <f ca="1"/>
        <v>0</v>
      </c>
      <c r="T151" t="b">
        <f ca="1"/>
        <v>0</v>
      </c>
      <c r="U151" t="b">
        <f ca="1"/>
        <v>0</v>
      </c>
      <c r="V151" t="b">
        <f ca="1"/>
        <v>0</v>
      </c>
      <c r="W151" t="b">
        <f ca="1"/>
        <v>0</v>
      </c>
      <c r="X151" t="b">
        <f ca="1"/>
        <v>0</v>
      </c>
      <c r="Y151" t="b">
        <f ca="1"/>
        <v>0</v>
      </c>
    </row>
    <row r="152" spans="1:25" hidden="1" x14ac:dyDescent="0.3">
      <c r="A152" s="60" t="b">
        <f ca="1"/>
        <v>0</v>
      </c>
      <c r="B152" t="b">
        <f ca="1"/>
        <v>0</v>
      </c>
      <c r="C152" t="b">
        <f ca="1"/>
        <v>0</v>
      </c>
      <c r="D152" t="b">
        <f ca="1"/>
        <v>0</v>
      </c>
      <c r="E152" t="b">
        <f ca="1"/>
        <v>0</v>
      </c>
      <c r="F152" t="b">
        <f ca="1"/>
        <v>0</v>
      </c>
      <c r="G152" t="b">
        <f ca="1"/>
        <v>0</v>
      </c>
      <c r="H152" t="b">
        <f ca="1"/>
        <v>0</v>
      </c>
      <c r="I152" t="b">
        <f ca="1"/>
        <v>0</v>
      </c>
      <c r="J152" t="b">
        <f ca="1"/>
        <v>0</v>
      </c>
      <c r="K152" t="b">
        <f ca="1"/>
        <v>0</v>
      </c>
      <c r="L152" t="b">
        <f ca="1"/>
        <v>0</v>
      </c>
      <c r="M152" t="b">
        <f ca="1"/>
        <v>0</v>
      </c>
      <c r="N152" t="b">
        <f ca="1"/>
        <v>0</v>
      </c>
      <c r="O152" t="b">
        <f ca="1"/>
        <v>0</v>
      </c>
      <c r="P152" t="b">
        <f ca="1"/>
        <v>0</v>
      </c>
      <c r="Q152" t="b">
        <f ca="1"/>
        <v>0</v>
      </c>
      <c r="R152" t="b">
        <f ca="1"/>
        <v>0</v>
      </c>
      <c r="S152" t="b">
        <f ca="1"/>
        <v>0</v>
      </c>
      <c r="T152" t="b">
        <f ca="1"/>
        <v>0</v>
      </c>
      <c r="U152" t="b">
        <f ca="1"/>
        <v>0</v>
      </c>
      <c r="V152" t="b">
        <f ca="1"/>
        <v>0</v>
      </c>
      <c r="W152" t="b">
        <f ca="1"/>
        <v>0</v>
      </c>
      <c r="X152" t="b">
        <f ca="1"/>
        <v>0</v>
      </c>
      <c r="Y152" t="b">
        <f ca="1"/>
        <v>0</v>
      </c>
    </row>
    <row r="153" spans="1:25" hidden="1" x14ac:dyDescent="0.3">
      <c r="A153" s="60" t="b">
        <f ca="1"/>
        <v>0</v>
      </c>
      <c r="B153" t="b">
        <f ca="1"/>
        <v>0</v>
      </c>
      <c r="C153" t="b">
        <f ca="1"/>
        <v>0</v>
      </c>
      <c r="D153" t="b">
        <f ca="1"/>
        <v>0</v>
      </c>
      <c r="E153" t="b">
        <f ca="1"/>
        <v>0</v>
      </c>
      <c r="F153" t="b">
        <f ca="1"/>
        <v>0</v>
      </c>
      <c r="G153" t="b">
        <f ca="1"/>
        <v>0</v>
      </c>
      <c r="H153" t="b">
        <f ca="1"/>
        <v>0</v>
      </c>
      <c r="I153" t="b">
        <f ca="1"/>
        <v>0</v>
      </c>
      <c r="J153" t="b">
        <f ca="1"/>
        <v>0</v>
      </c>
      <c r="K153" t="b">
        <f ca="1"/>
        <v>0</v>
      </c>
      <c r="L153" t="b">
        <f ca="1"/>
        <v>0</v>
      </c>
      <c r="M153" t="b">
        <f ca="1"/>
        <v>0</v>
      </c>
      <c r="N153" t="b">
        <f ca="1"/>
        <v>0</v>
      </c>
      <c r="O153" t="b">
        <f ca="1"/>
        <v>0</v>
      </c>
      <c r="P153" t="b">
        <f ca="1"/>
        <v>0</v>
      </c>
      <c r="Q153" t="b">
        <f ca="1"/>
        <v>0</v>
      </c>
      <c r="R153" t="b">
        <f ca="1"/>
        <v>0</v>
      </c>
      <c r="S153" t="b">
        <f ca="1"/>
        <v>0</v>
      </c>
      <c r="T153" t="b">
        <f ca="1"/>
        <v>0</v>
      </c>
      <c r="U153" t="b">
        <f ca="1"/>
        <v>0</v>
      </c>
      <c r="V153" t="b">
        <f ca="1"/>
        <v>0</v>
      </c>
      <c r="W153" t="b">
        <f ca="1"/>
        <v>0</v>
      </c>
      <c r="X153" t="b">
        <f ca="1"/>
        <v>0</v>
      </c>
      <c r="Y153" t="b">
        <f ca="1"/>
        <v>0</v>
      </c>
    </row>
    <row r="154" spans="1:25" hidden="1" x14ac:dyDescent="0.3">
      <c r="A154" s="60" t="b">
        <f ca="1"/>
        <v>0</v>
      </c>
      <c r="B154" t="b">
        <f ca="1"/>
        <v>0</v>
      </c>
      <c r="C154" t="b">
        <f ca="1"/>
        <v>0</v>
      </c>
      <c r="D154" t="b">
        <f ca="1"/>
        <v>0</v>
      </c>
      <c r="E154" t="b">
        <f ca="1"/>
        <v>0</v>
      </c>
      <c r="F154" t="b">
        <f ca="1"/>
        <v>0</v>
      </c>
      <c r="G154" t="b">
        <f ca="1"/>
        <v>0</v>
      </c>
      <c r="H154" t="b">
        <f ca="1"/>
        <v>0</v>
      </c>
      <c r="I154" t="b">
        <f ca="1"/>
        <v>0</v>
      </c>
      <c r="J154" t="b">
        <f ca="1"/>
        <v>0</v>
      </c>
      <c r="K154" t="b">
        <f ca="1"/>
        <v>0</v>
      </c>
      <c r="L154" t="b">
        <f ca="1"/>
        <v>0</v>
      </c>
      <c r="M154" t="b">
        <f ca="1"/>
        <v>0</v>
      </c>
      <c r="N154" t="b">
        <f ca="1"/>
        <v>0</v>
      </c>
      <c r="O154" t="b">
        <f ca="1"/>
        <v>0</v>
      </c>
      <c r="P154" t="b">
        <f ca="1"/>
        <v>0</v>
      </c>
      <c r="Q154" t="b">
        <f ca="1"/>
        <v>0</v>
      </c>
      <c r="R154" t="b">
        <f ca="1"/>
        <v>0</v>
      </c>
      <c r="S154" t="b">
        <f ca="1"/>
        <v>0</v>
      </c>
      <c r="T154" t="b">
        <f ca="1"/>
        <v>0</v>
      </c>
      <c r="U154" t="b">
        <f ca="1"/>
        <v>0</v>
      </c>
      <c r="V154" t="b">
        <f ca="1"/>
        <v>0</v>
      </c>
      <c r="W154" t="b">
        <f ca="1"/>
        <v>0</v>
      </c>
      <c r="X154" t="b">
        <f ca="1"/>
        <v>0</v>
      </c>
      <c r="Y154" t="b">
        <f ca="1"/>
        <v>0</v>
      </c>
    </row>
    <row r="155" spans="1:25" hidden="1" x14ac:dyDescent="0.3">
      <c r="A155" s="60" t="b">
        <f ca="1"/>
        <v>0</v>
      </c>
      <c r="B155" t="b">
        <f ca="1"/>
        <v>0</v>
      </c>
      <c r="C155" t="b">
        <f ca="1"/>
        <v>0</v>
      </c>
      <c r="D155" t="b">
        <f ca="1"/>
        <v>0</v>
      </c>
      <c r="E155" t="b">
        <f ca="1"/>
        <v>0</v>
      </c>
      <c r="F155" t="b">
        <f ca="1"/>
        <v>0</v>
      </c>
      <c r="G155" t="b">
        <f ca="1"/>
        <v>0</v>
      </c>
      <c r="H155" t="b">
        <f ca="1"/>
        <v>0</v>
      </c>
      <c r="I155" t="b">
        <f ca="1"/>
        <v>0</v>
      </c>
      <c r="J155" t="b">
        <f ca="1"/>
        <v>0</v>
      </c>
      <c r="K155" t="b">
        <f ca="1"/>
        <v>0</v>
      </c>
      <c r="L155" t="b">
        <f ca="1"/>
        <v>0</v>
      </c>
      <c r="M155" t="b">
        <f ca="1"/>
        <v>0</v>
      </c>
      <c r="N155" t="b">
        <f ca="1"/>
        <v>0</v>
      </c>
      <c r="O155" t="b">
        <f ca="1"/>
        <v>0</v>
      </c>
      <c r="P155" t="b">
        <f ca="1"/>
        <v>0</v>
      </c>
      <c r="Q155" t="b">
        <f ca="1"/>
        <v>0</v>
      </c>
      <c r="R155" t="b">
        <f ca="1"/>
        <v>0</v>
      </c>
      <c r="S155" t="b">
        <f ca="1"/>
        <v>0</v>
      </c>
      <c r="T155" t="b">
        <f ca="1"/>
        <v>0</v>
      </c>
      <c r="U155" t="b">
        <f ca="1"/>
        <v>0</v>
      </c>
      <c r="V155" t="b">
        <f ca="1"/>
        <v>0</v>
      </c>
      <c r="W155" t="b">
        <f ca="1"/>
        <v>0</v>
      </c>
      <c r="X155" t="b">
        <f ca="1"/>
        <v>0</v>
      </c>
      <c r="Y155" t="b">
        <f ca="1"/>
        <v>0</v>
      </c>
    </row>
    <row r="156" spans="1:25" hidden="1" x14ac:dyDescent="0.3">
      <c r="A156" s="60" t="b">
        <f ca="1"/>
        <v>0</v>
      </c>
      <c r="B156" t="b">
        <f ca="1"/>
        <v>0</v>
      </c>
      <c r="C156" t="b">
        <f ca="1"/>
        <v>0</v>
      </c>
      <c r="D156" t="b">
        <f ca="1"/>
        <v>0</v>
      </c>
      <c r="E156" t="b">
        <f ca="1"/>
        <v>0</v>
      </c>
      <c r="F156" t="b">
        <f ca="1"/>
        <v>0</v>
      </c>
      <c r="G156" t="b">
        <f ca="1"/>
        <v>0</v>
      </c>
      <c r="H156" t="b">
        <f ca="1"/>
        <v>0</v>
      </c>
      <c r="I156" t="b">
        <f ca="1"/>
        <v>0</v>
      </c>
      <c r="J156" t="b">
        <f ca="1"/>
        <v>0</v>
      </c>
      <c r="K156" t="b">
        <f ca="1"/>
        <v>0</v>
      </c>
      <c r="L156" t="b">
        <f ca="1"/>
        <v>0</v>
      </c>
      <c r="M156" t="b">
        <f ca="1"/>
        <v>0</v>
      </c>
      <c r="N156" t="b">
        <f ca="1"/>
        <v>0</v>
      </c>
      <c r="O156" t="b">
        <f ca="1"/>
        <v>0</v>
      </c>
      <c r="P156" t="b">
        <f ca="1"/>
        <v>0</v>
      </c>
      <c r="Q156" t="b">
        <f ca="1"/>
        <v>0</v>
      </c>
      <c r="R156" t="b">
        <f ca="1"/>
        <v>0</v>
      </c>
      <c r="S156" t="b">
        <f ca="1"/>
        <v>0</v>
      </c>
      <c r="T156" t="b">
        <f ca="1"/>
        <v>0</v>
      </c>
      <c r="U156" t="b">
        <f ca="1"/>
        <v>0</v>
      </c>
      <c r="V156" t="b">
        <f ca="1"/>
        <v>0</v>
      </c>
      <c r="W156" t="b">
        <f ca="1"/>
        <v>0</v>
      </c>
      <c r="X156" t="b">
        <f ca="1"/>
        <v>0</v>
      </c>
      <c r="Y156" t="b">
        <f ca="1"/>
        <v>0</v>
      </c>
    </row>
    <row r="157" spans="1:25" hidden="1" x14ac:dyDescent="0.3">
      <c r="A157" s="60" t="b">
        <f ca="1"/>
        <v>0</v>
      </c>
      <c r="B157" t="b">
        <f ca="1"/>
        <v>0</v>
      </c>
      <c r="C157" t="b">
        <f ca="1"/>
        <v>0</v>
      </c>
      <c r="D157" t="b">
        <f ca="1"/>
        <v>0</v>
      </c>
      <c r="E157" t="b">
        <f ca="1"/>
        <v>0</v>
      </c>
      <c r="F157" t="b">
        <f ca="1"/>
        <v>0</v>
      </c>
      <c r="G157" t="b">
        <f ca="1"/>
        <v>0</v>
      </c>
      <c r="H157" t="b">
        <f ca="1"/>
        <v>0</v>
      </c>
      <c r="I157" t="b">
        <f ca="1"/>
        <v>0</v>
      </c>
      <c r="J157" t="b">
        <f ca="1"/>
        <v>0</v>
      </c>
      <c r="K157" t="b">
        <f ca="1"/>
        <v>0</v>
      </c>
      <c r="L157" t="b">
        <f ca="1"/>
        <v>0</v>
      </c>
      <c r="M157" t="b">
        <f ca="1"/>
        <v>0</v>
      </c>
      <c r="N157" t="b">
        <f ca="1"/>
        <v>0</v>
      </c>
      <c r="O157" t="b">
        <f ca="1"/>
        <v>0</v>
      </c>
      <c r="P157" t="b">
        <f ca="1"/>
        <v>0</v>
      </c>
      <c r="Q157" t="b">
        <f ca="1"/>
        <v>0</v>
      </c>
      <c r="R157" t="b">
        <f ca="1"/>
        <v>0</v>
      </c>
      <c r="S157" t="b">
        <f ca="1"/>
        <v>0</v>
      </c>
      <c r="T157" t="b">
        <f ca="1"/>
        <v>0</v>
      </c>
      <c r="U157" t="b">
        <f ca="1"/>
        <v>0</v>
      </c>
      <c r="V157" t="b">
        <f ca="1"/>
        <v>0</v>
      </c>
      <c r="W157" t="b">
        <f ca="1"/>
        <v>0</v>
      </c>
      <c r="X157" t="b">
        <f ca="1"/>
        <v>0</v>
      </c>
      <c r="Y157" t="b">
        <f ca="1"/>
        <v>0</v>
      </c>
    </row>
    <row r="158" spans="1:25" hidden="1" x14ac:dyDescent="0.3">
      <c r="A158" s="60" t="b">
        <f ca="1"/>
        <v>0</v>
      </c>
      <c r="B158" t="b">
        <f ca="1"/>
        <v>0</v>
      </c>
      <c r="C158" t="b">
        <f ca="1"/>
        <v>0</v>
      </c>
      <c r="D158" t="b">
        <f ca="1"/>
        <v>0</v>
      </c>
      <c r="E158" t="b">
        <f ca="1"/>
        <v>0</v>
      </c>
      <c r="F158" t="b">
        <f ca="1"/>
        <v>0</v>
      </c>
      <c r="G158" t="b">
        <f ca="1"/>
        <v>0</v>
      </c>
      <c r="H158" t="b">
        <f ca="1"/>
        <v>0</v>
      </c>
      <c r="I158" t="b">
        <f ca="1"/>
        <v>0</v>
      </c>
      <c r="J158" t="b">
        <f ca="1"/>
        <v>0</v>
      </c>
      <c r="K158" t="b">
        <f ca="1"/>
        <v>0</v>
      </c>
      <c r="L158" t="b">
        <f ca="1"/>
        <v>0</v>
      </c>
      <c r="M158" t="b">
        <f ca="1"/>
        <v>0</v>
      </c>
      <c r="N158" t="b">
        <f ca="1"/>
        <v>0</v>
      </c>
      <c r="O158" t="b">
        <f ca="1"/>
        <v>0</v>
      </c>
      <c r="P158" t="b">
        <f ca="1"/>
        <v>0</v>
      </c>
      <c r="Q158" t="b">
        <f ca="1"/>
        <v>0</v>
      </c>
      <c r="R158" t="b">
        <f ca="1"/>
        <v>0</v>
      </c>
      <c r="S158" t="b">
        <f ca="1"/>
        <v>0</v>
      </c>
      <c r="T158" t="b">
        <f ca="1"/>
        <v>0</v>
      </c>
      <c r="U158" t="b">
        <f ca="1"/>
        <v>0</v>
      </c>
      <c r="V158" t="b">
        <f ca="1"/>
        <v>0</v>
      </c>
      <c r="W158" t="b">
        <f ca="1"/>
        <v>0</v>
      </c>
      <c r="X158" t="b">
        <f ca="1"/>
        <v>0</v>
      </c>
      <c r="Y158" t="b">
        <f ca="1"/>
        <v>0</v>
      </c>
    </row>
    <row r="159" spans="1:25" hidden="1" x14ac:dyDescent="0.3">
      <c r="A159" s="60" t="b">
        <f ca="1"/>
        <v>0</v>
      </c>
      <c r="B159" t="b">
        <f ca="1"/>
        <v>0</v>
      </c>
      <c r="C159" t="b">
        <f ca="1"/>
        <v>0</v>
      </c>
      <c r="D159" t="b">
        <f ca="1"/>
        <v>0</v>
      </c>
      <c r="E159" t="b">
        <f ca="1"/>
        <v>0</v>
      </c>
      <c r="F159" t="b">
        <f ca="1"/>
        <v>0</v>
      </c>
      <c r="G159" t="b">
        <f ca="1"/>
        <v>0</v>
      </c>
      <c r="H159" t="b">
        <f ca="1"/>
        <v>0</v>
      </c>
      <c r="I159" t="b">
        <f ca="1"/>
        <v>0</v>
      </c>
      <c r="J159" t="b">
        <f ca="1"/>
        <v>0</v>
      </c>
      <c r="K159" t="b">
        <f ca="1"/>
        <v>0</v>
      </c>
      <c r="L159" t="b">
        <f ca="1"/>
        <v>0</v>
      </c>
      <c r="M159" t="b">
        <f ca="1"/>
        <v>0</v>
      </c>
      <c r="N159" t="b">
        <f ca="1"/>
        <v>0</v>
      </c>
      <c r="O159" t="b">
        <f ca="1"/>
        <v>0</v>
      </c>
      <c r="P159" t="b">
        <f ca="1"/>
        <v>0</v>
      </c>
      <c r="Q159" t="b">
        <f ca="1"/>
        <v>0</v>
      </c>
      <c r="R159" t="b">
        <f ca="1"/>
        <v>0</v>
      </c>
      <c r="S159" t="b">
        <f ca="1"/>
        <v>0</v>
      </c>
      <c r="T159" t="b">
        <f ca="1"/>
        <v>0</v>
      </c>
      <c r="U159" t="b">
        <f ca="1"/>
        <v>0</v>
      </c>
      <c r="V159" t="b">
        <f ca="1"/>
        <v>0</v>
      </c>
      <c r="W159" t="b">
        <f ca="1"/>
        <v>0</v>
      </c>
      <c r="X159" t="b">
        <f ca="1"/>
        <v>0</v>
      </c>
      <c r="Y159" t="b">
        <f ca="1"/>
        <v>0</v>
      </c>
    </row>
    <row r="160" spans="1:25" hidden="1" x14ac:dyDescent="0.3">
      <c r="A160" s="60" t="b">
        <f ca="1"/>
        <v>0</v>
      </c>
      <c r="B160" t="b">
        <f ca="1"/>
        <v>0</v>
      </c>
      <c r="C160" t="b">
        <f ca="1"/>
        <v>0</v>
      </c>
      <c r="D160" t="b">
        <f ca="1"/>
        <v>0</v>
      </c>
      <c r="E160" t="b">
        <f ca="1"/>
        <v>0</v>
      </c>
      <c r="F160" t="b">
        <f ca="1"/>
        <v>0</v>
      </c>
      <c r="G160" t="b">
        <f ca="1"/>
        <v>0</v>
      </c>
      <c r="H160" t="b">
        <f ca="1"/>
        <v>0</v>
      </c>
      <c r="I160" t="b">
        <f ca="1"/>
        <v>0</v>
      </c>
      <c r="J160" t="b">
        <f ca="1"/>
        <v>0</v>
      </c>
      <c r="K160" t="b">
        <f ca="1"/>
        <v>0</v>
      </c>
      <c r="L160" t="b">
        <f ca="1"/>
        <v>0</v>
      </c>
      <c r="M160" t="b">
        <f ca="1"/>
        <v>0</v>
      </c>
      <c r="N160" t="b">
        <f ca="1"/>
        <v>0</v>
      </c>
      <c r="O160" t="b">
        <f ca="1"/>
        <v>0</v>
      </c>
      <c r="P160" t="b">
        <f ca="1"/>
        <v>0</v>
      </c>
      <c r="Q160" t="b">
        <f ca="1"/>
        <v>0</v>
      </c>
      <c r="R160" t="b">
        <f ca="1"/>
        <v>0</v>
      </c>
      <c r="S160" t="b">
        <f ca="1"/>
        <v>0</v>
      </c>
      <c r="T160" t="b">
        <f ca="1"/>
        <v>0</v>
      </c>
      <c r="U160" t="b">
        <f ca="1"/>
        <v>0</v>
      </c>
      <c r="V160" t="b">
        <f ca="1"/>
        <v>0</v>
      </c>
      <c r="W160" t="b">
        <f ca="1"/>
        <v>0</v>
      </c>
      <c r="X160" t="b">
        <f ca="1"/>
        <v>0</v>
      </c>
      <c r="Y160" t="b">
        <f ca="1"/>
        <v>0</v>
      </c>
    </row>
    <row r="161" spans="1:25" hidden="1" x14ac:dyDescent="0.3">
      <c r="A161" s="60" t="b">
        <f ca="1"/>
        <v>0</v>
      </c>
      <c r="B161" t="b">
        <f ca="1"/>
        <v>0</v>
      </c>
      <c r="C161" t="b">
        <f ca="1"/>
        <v>0</v>
      </c>
      <c r="D161" t="b">
        <f ca="1"/>
        <v>0</v>
      </c>
      <c r="E161" t="b">
        <f ca="1"/>
        <v>0</v>
      </c>
      <c r="F161" t="b">
        <f ca="1"/>
        <v>0</v>
      </c>
      <c r="G161" t="b">
        <f ca="1"/>
        <v>0</v>
      </c>
      <c r="H161" t="b">
        <f ca="1"/>
        <v>0</v>
      </c>
      <c r="I161" t="b">
        <f ca="1"/>
        <v>0</v>
      </c>
      <c r="J161" t="b">
        <f ca="1"/>
        <v>0</v>
      </c>
      <c r="K161" t="b">
        <f ca="1"/>
        <v>0</v>
      </c>
      <c r="L161" t="b">
        <f ca="1"/>
        <v>0</v>
      </c>
      <c r="M161" t="b">
        <f ca="1"/>
        <v>0</v>
      </c>
      <c r="N161" t="b">
        <f ca="1"/>
        <v>0</v>
      </c>
      <c r="O161" t="b">
        <f ca="1"/>
        <v>0</v>
      </c>
      <c r="P161" t="b">
        <f ca="1"/>
        <v>0</v>
      </c>
      <c r="Q161" t="b">
        <f ca="1"/>
        <v>0</v>
      </c>
      <c r="R161" t="b">
        <f ca="1"/>
        <v>0</v>
      </c>
      <c r="S161" t="b">
        <f ca="1"/>
        <v>0</v>
      </c>
      <c r="T161" t="b">
        <f ca="1"/>
        <v>0</v>
      </c>
      <c r="U161" t="b">
        <f ca="1"/>
        <v>0</v>
      </c>
      <c r="V161" t="b">
        <f ca="1"/>
        <v>0</v>
      </c>
      <c r="W161" t="b">
        <f ca="1"/>
        <v>0</v>
      </c>
      <c r="X161" t="b">
        <f ca="1"/>
        <v>0</v>
      </c>
      <c r="Y161" t="b">
        <f ca="1"/>
        <v>0</v>
      </c>
    </row>
    <row r="162" spans="1:25" hidden="1" x14ac:dyDescent="0.3">
      <c r="A162" s="60" t="b">
        <f ca="1"/>
        <v>0</v>
      </c>
      <c r="B162" t="b">
        <f ca="1"/>
        <v>0</v>
      </c>
      <c r="C162" t="b">
        <f ca="1"/>
        <v>0</v>
      </c>
      <c r="D162" t="b">
        <f ca="1"/>
        <v>0</v>
      </c>
      <c r="E162" t="b">
        <f ca="1"/>
        <v>0</v>
      </c>
      <c r="F162" t="b">
        <f ca="1"/>
        <v>0</v>
      </c>
      <c r="G162" t="b">
        <f ca="1"/>
        <v>0</v>
      </c>
      <c r="H162" t="b">
        <f ca="1"/>
        <v>0</v>
      </c>
      <c r="I162" t="b">
        <f ca="1"/>
        <v>0</v>
      </c>
      <c r="J162" t="b">
        <f ca="1"/>
        <v>0</v>
      </c>
      <c r="K162" t="b">
        <f ca="1"/>
        <v>0</v>
      </c>
      <c r="L162" t="b">
        <f ca="1"/>
        <v>0</v>
      </c>
      <c r="M162" t="b">
        <f ca="1"/>
        <v>0</v>
      </c>
      <c r="N162" t="b">
        <f ca="1"/>
        <v>0</v>
      </c>
      <c r="O162" t="b">
        <f ca="1"/>
        <v>0</v>
      </c>
      <c r="P162" t="b">
        <f ca="1"/>
        <v>0</v>
      </c>
      <c r="Q162" t="b">
        <f ca="1"/>
        <v>0</v>
      </c>
      <c r="R162" t="b">
        <f ca="1"/>
        <v>0</v>
      </c>
      <c r="S162" t="b">
        <f ca="1"/>
        <v>0</v>
      </c>
      <c r="T162" t="b">
        <f ca="1"/>
        <v>0</v>
      </c>
      <c r="U162" t="b">
        <f ca="1"/>
        <v>0</v>
      </c>
      <c r="V162" t="b">
        <f ca="1"/>
        <v>0</v>
      </c>
      <c r="W162" t="b">
        <f ca="1"/>
        <v>0</v>
      </c>
      <c r="X162" t="b">
        <f ca="1"/>
        <v>0</v>
      </c>
      <c r="Y162" t="b">
        <f ca="1"/>
        <v>0</v>
      </c>
    </row>
    <row r="163" spans="1:25" hidden="1" x14ac:dyDescent="0.3">
      <c r="A163" s="60" t="b">
        <f ca="1"/>
        <v>0</v>
      </c>
      <c r="B163" t="b">
        <f ca="1"/>
        <v>0</v>
      </c>
      <c r="C163" t="b">
        <f ca="1"/>
        <v>0</v>
      </c>
      <c r="D163" t="b">
        <f ca="1"/>
        <v>0</v>
      </c>
      <c r="E163" t="b">
        <f ca="1"/>
        <v>0</v>
      </c>
      <c r="F163" t="b">
        <f ca="1"/>
        <v>0</v>
      </c>
      <c r="G163" t="b">
        <f ca="1"/>
        <v>0</v>
      </c>
      <c r="H163" t="b">
        <f ca="1"/>
        <v>0</v>
      </c>
      <c r="I163" t="b">
        <f ca="1"/>
        <v>0</v>
      </c>
      <c r="J163" t="b">
        <f ca="1"/>
        <v>0</v>
      </c>
      <c r="K163" t="b">
        <f ca="1"/>
        <v>0</v>
      </c>
      <c r="L163" t="b">
        <f ca="1"/>
        <v>0</v>
      </c>
      <c r="M163" t="b">
        <f ca="1"/>
        <v>0</v>
      </c>
      <c r="N163" t="b">
        <f ca="1"/>
        <v>0</v>
      </c>
      <c r="O163" t="b">
        <f ca="1"/>
        <v>0</v>
      </c>
      <c r="P163" t="b">
        <f ca="1"/>
        <v>0</v>
      </c>
      <c r="Q163" t="b">
        <f ca="1"/>
        <v>0</v>
      </c>
      <c r="R163" t="b">
        <f ca="1"/>
        <v>0</v>
      </c>
      <c r="S163" t="b">
        <f ca="1"/>
        <v>0</v>
      </c>
      <c r="T163" t="b">
        <f ca="1"/>
        <v>0</v>
      </c>
      <c r="U163" t="b">
        <f ca="1"/>
        <v>0</v>
      </c>
      <c r="V163" t="b">
        <f ca="1"/>
        <v>0</v>
      </c>
      <c r="W163" t="b">
        <f ca="1"/>
        <v>0</v>
      </c>
      <c r="X163" t="b">
        <f ca="1"/>
        <v>0</v>
      </c>
      <c r="Y163" t="b">
        <f ca="1"/>
        <v>0</v>
      </c>
    </row>
    <row r="164" spans="1:25" hidden="1" x14ac:dyDescent="0.3">
      <c r="A164" s="60" t="b">
        <f ca="1"/>
        <v>0</v>
      </c>
      <c r="B164" t="b">
        <f ca="1"/>
        <v>0</v>
      </c>
      <c r="C164" t="b">
        <f ca="1"/>
        <v>0</v>
      </c>
      <c r="D164" t="b">
        <f ca="1"/>
        <v>0</v>
      </c>
      <c r="E164" t="b">
        <f ca="1"/>
        <v>0</v>
      </c>
      <c r="F164" t="b">
        <f ca="1"/>
        <v>0</v>
      </c>
      <c r="G164" t="b">
        <f ca="1"/>
        <v>0</v>
      </c>
      <c r="H164" t="b">
        <f ca="1"/>
        <v>0</v>
      </c>
      <c r="I164" t="b">
        <f ca="1"/>
        <v>0</v>
      </c>
      <c r="J164" t="b">
        <f ca="1"/>
        <v>0</v>
      </c>
      <c r="K164" t="b">
        <f ca="1"/>
        <v>0</v>
      </c>
      <c r="L164" t="b">
        <f ca="1"/>
        <v>0</v>
      </c>
      <c r="M164" t="b">
        <f ca="1"/>
        <v>0</v>
      </c>
      <c r="N164" t="b">
        <f ca="1"/>
        <v>0</v>
      </c>
      <c r="O164" t="b">
        <f ca="1"/>
        <v>0</v>
      </c>
      <c r="P164" t="b">
        <f ca="1"/>
        <v>0</v>
      </c>
      <c r="Q164" t="b">
        <f ca="1"/>
        <v>0</v>
      </c>
      <c r="R164" t="b">
        <f ca="1"/>
        <v>0</v>
      </c>
      <c r="S164" t="b">
        <f ca="1"/>
        <v>0</v>
      </c>
      <c r="T164" t="b">
        <f ca="1"/>
        <v>0</v>
      </c>
      <c r="U164" t="b">
        <f ca="1"/>
        <v>0</v>
      </c>
      <c r="V164" t="b">
        <f ca="1"/>
        <v>0</v>
      </c>
      <c r="W164" t="b">
        <f ca="1"/>
        <v>0</v>
      </c>
      <c r="X164" t="b">
        <f ca="1"/>
        <v>0</v>
      </c>
      <c r="Y164" t="b">
        <f ca="1"/>
        <v>0</v>
      </c>
    </row>
    <row r="165" spans="1:25" hidden="1" x14ac:dyDescent="0.3">
      <c r="A165" s="60" t="b">
        <f ca="1"/>
        <v>0</v>
      </c>
      <c r="B165" t="b">
        <f ca="1"/>
        <v>0</v>
      </c>
      <c r="C165" t="b">
        <f ca="1"/>
        <v>0</v>
      </c>
      <c r="D165" t="b">
        <f ca="1"/>
        <v>0</v>
      </c>
      <c r="E165" t="b">
        <f ca="1"/>
        <v>0</v>
      </c>
      <c r="F165" t="b">
        <f ca="1"/>
        <v>0</v>
      </c>
      <c r="G165" t="b">
        <f ca="1"/>
        <v>0</v>
      </c>
      <c r="H165" t="b">
        <f ca="1"/>
        <v>0</v>
      </c>
      <c r="I165" t="b">
        <f ca="1"/>
        <v>0</v>
      </c>
      <c r="J165" t="b">
        <f ca="1"/>
        <v>0</v>
      </c>
      <c r="K165" t="b">
        <f ca="1"/>
        <v>0</v>
      </c>
      <c r="L165" t="b">
        <f ca="1"/>
        <v>0</v>
      </c>
      <c r="M165" t="b">
        <f ca="1"/>
        <v>0</v>
      </c>
      <c r="N165" t="b">
        <f ca="1"/>
        <v>0</v>
      </c>
      <c r="O165" t="b">
        <f ca="1"/>
        <v>0</v>
      </c>
      <c r="P165" t="b">
        <f ca="1"/>
        <v>0</v>
      </c>
      <c r="Q165" t="b">
        <f ca="1"/>
        <v>0</v>
      </c>
      <c r="R165" t="b">
        <f ca="1"/>
        <v>0</v>
      </c>
      <c r="S165" t="b">
        <f ca="1"/>
        <v>0</v>
      </c>
      <c r="T165" t="b">
        <f ca="1"/>
        <v>0</v>
      </c>
      <c r="U165" t="b">
        <f ca="1"/>
        <v>0</v>
      </c>
      <c r="V165" t="b">
        <f ca="1"/>
        <v>0</v>
      </c>
      <c r="W165" t="b">
        <f ca="1"/>
        <v>0</v>
      </c>
      <c r="X165" t="b">
        <f ca="1"/>
        <v>0</v>
      </c>
      <c r="Y165" t="b">
        <f ca="1"/>
        <v>0</v>
      </c>
    </row>
    <row r="166" spans="1:25" hidden="1" x14ac:dyDescent="0.3">
      <c r="A166" s="60" t="b">
        <f ca="1"/>
        <v>0</v>
      </c>
      <c r="B166" t="b">
        <f ca="1"/>
        <v>0</v>
      </c>
      <c r="C166" t="b">
        <f ca="1"/>
        <v>0</v>
      </c>
      <c r="D166" t="b">
        <f ca="1"/>
        <v>0</v>
      </c>
      <c r="E166" t="b">
        <f ca="1"/>
        <v>0</v>
      </c>
      <c r="F166" t="b">
        <f ca="1"/>
        <v>0</v>
      </c>
      <c r="G166" t="b">
        <f ca="1"/>
        <v>0</v>
      </c>
      <c r="H166" t="b">
        <f ca="1"/>
        <v>0</v>
      </c>
      <c r="I166" t="b">
        <f ca="1"/>
        <v>0</v>
      </c>
      <c r="J166" t="b">
        <f ca="1"/>
        <v>0</v>
      </c>
      <c r="K166" t="b">
        <f ca="1"/>
        <v>0</v>
      </c>
      <c r="L166" t="b">
        <f ca="1"/>
        <v>0</v>
      </c>
      <c r="M166" t="b">
        <f ca="1"/>
        <v>0</v>
      </c>
      <c r="N166" t="b">
        <f ca="1"/>
        <v>0</v>
      </c>
      <c r="O166" t="b">
        <f ca="1"/>
        <v>0</v>
      </c>
      <c r="P166" t="b">
        <f ca="1"/>
        <v>0</v>
      </c>
      <c r="Q166" t="b">
        <f ca="1"/>
        <v>0</v>
      </c>
      <c r="R166" t="b">
        <f ca="1"/>
        <v>0</v>
      </c>
      <c r="S166" t="b">
        <f ca="1"/>
        <v>0</v>
      </c>
      <c r="T166" t="b">
        <f ca="1"/>
        <v>0</v>
      </c>
      <c r="U166" t="b">
        <f ca="1"/>
        <v>0</v>
      </c>
      <c r="V166" t="b">
        <f ca="1"/>
        <v>0</v>
      </c>
      <c r="W166" t="b">
        <f ca="1"/>
        <v>0</v>
      </c>
      <c r="X166" t="b">
        <f ca="1"/>
        <v>0</v>
      </c>
      <c r="Y166" t="b">
        <f ca="1"/>
        <v>0</v>
      </c>
    </row>
    <row r="167" spans="1:25" hidden="1" x14ac:dyDescent="0.3">
      <c r="A167" s="60" t="b">
        <f ca="1"/>
        <v>0</v>
      </c>
      <c r="B167" t="b">
        <f ca="1"/>
        <v>0</v>
      </c>
      <c r="C167" t="b">
        <f ca="1"/>
        <v>0</v>
      </c>
      <c r="D167" t="b">
        <f ca="1"/>
        <v>0</v>
      </c>
      <c r="E167" t="b">
        <f ca="1"/>
        <v>0</v>
      </c>
      <c r="F167" t="b">
        <f ca="1"/>
        <v>0</v>
      </c>
      <c r="G167" t="b">
        <f ca="1"/>
        <v>0</v>
      </c>
      <c r="H167" t="b">
        <f ca="1"/>
        <v>0</v>
      </c>
      <c r="I167" t="b">
        <f ca="1"/>
        <v>0</v>
      </c>
      <c r="J167" t="b">
        <f ca="1"/>
        <v>0</v>
      </c>
      <c r="K167" t="b">
        <f ca="1"/>
        <v>0</v>
      </c>
      <c r="L167" t="b">
        <f ca="1"/>
        <v>0</v>
      </c>
      <c r="M167" t="b">
        <f ca="1"/>
        <v>0</v>
      </c>
      <c r="N167" t="b">
        <f ca="1"/>
        <v>0</v>
      </c>
      <c r="O167" t="b">
        <f ca="1"/>
        <v>0</v>
      </c>
      <c r="P167" t="b">
        <f ca="1"/>
        <v>0</v>
      </c>
      <c r="Q167" t="b">
        <f ca="1"/>
        <v>0</v>
      </c>
      <c r="R167" t="b">
        <f ca="1"/>
        <v>0</v>
      </c>
      <c r="S167" t="b">
        <f ca="1"/>
        <v>0</v>
      </c>
      <c r="T167" t="b">
        <f ca="1"/>
        <v>0</v>
      </c>
      <c r="U167" t="b">
        <f ca="1"/>
        <v>0</v>
      </c>
      <c r="V167" t="b">
        <f ca="1"/>
        <v>0</v>
      </c>
      <c r="W167" t="b">
        <f ca="1"/>
        <v>0</v>
      </c>
      <c r="X167" t="b">
        <f ca="1"/>
        <v>0</v>
      </c>
      <c r="Y167" t="b">
        <f ca="1"/>
        <v>0</v>
      </c>
    </row>
    <row r="168" spans="1:25" hidden="1" x14ac:dyDescent="0.3">
      <c r="A168" s="60" t="b">
        <f ca="1"/>
        <v>0</v>
      </c>
      <c r="B168" t="b">
        <f ca="1"/>
        <v>0</v>
      </c>
      <c r="C168" t="b">
        <f ca="1"/>
        <v>0</v>
      </c>
      <c r="D168" t="b">
        <f ca="1"/>
        <v>0</v>
      </c>
      <c r="E168" t="b">
        <f ca="1"/>
        <v>0</v>
      </c>
      <c r="F168" t="b">
        <f ca="1"/>
        <v>0</v>
      </c>
      <c r="G168" t="b">
        <f ca="1"/>
        <v>0</v>
      </c>
      <c r="H168" t="b">
        <f ca="1"/>
        <v>0</v>
      </c>
      <c r="I168" t="b">
        <f ca="1"/>
        <v>0</v>
      </c>
      <c r="J168" t="b">
        <f ca="1"/>
        <v>0</v>
      </c>
      <c r="K168" t="b">
        <f ca="1"/>
        <v>0</v>
      </c>
      <c r="L168" t="b">
        <f ca="1"/>
        <v>0</v>
      </c>
      <c r="M168" t="b">
        <f ca="1"/>
        <v>0</v>
      </c>
      <c r="N168" t="b">
        <f ca="1"/>
        <v>0</v>
      </c>
      <c r="O168" t="b">
        <f ca="1"/>
        <v>0</v>
      </c>
      <c r="P168" t="b">
        <f ca="1"/>
        <v>0</v>
      </c>
      <c r="Q168" t="b">
        <f ca="1"/>
        <v>0</v>
      </c>
      <c r="R168" t="b">
        <f ca="1"/>
        <v>0</v>
      </c>
      <c r="S168" t="b">
        <f ca="1"/>
        <v>0</v>
      </c>
      <c r="T168" t="b">
        <f ca="1"/>
        <v>0</v>
      </c>
      <c r="U168" t="b">
        <f ca="1"/>
        <v>0</v>
      </c>
      <c r="V168" t="b">
        <f ca="1"/>
        <v>0</v>
      </c>
      <c r="W168" t="b">
        <f ca="1"/>
        <v>0</v>
      </c>
      <c r="X168" t="b">
        <f ca="1"/>
        <v>0</v>
      </c>
      <c r="Y168" t="b">
        <f ca="1"/>
        <v>0</v>
      </c>
    </row>
    <row r="169" spans="1:25" hidden="1" x14ac:dyDescent="0.3">
      <c r="A169" s="60" t="b">
        <f ca="1"/>
        <v>0</v>
      </c>
      <c r="B169" t="b">
        <f ca="1"/>
        <v>0</v>
      </c>
      <c r="C169" t="b">
        <f ca="1"/>
        <v>0</v>
      </c>
      <c r="D169" t="b">
        <f ca="1"/>
        <v>0</v>
      </c>
      <c r="E169" t="b">
        <f ca="1"/>
        <v>0</v>
      </c>
      <c r="F169" t="b">
        <f ca="1"/>
        <v>0</v>
      </c>
      <c r="G169" t="b">
        <f ca="1"/>
        <v>0</v>
      </c>
      <c r="H169" t="b">
        <f ca="1"/>
        <v>0</v>
      </c>
      <c r="I169" t="b">
        <f ca="1"/>
        <v>0</v>
      </c>
      <c r="J169" t="b">
        <f ca="1"/>
        <v>0</v>
      </c>
      <c r="K169" t="b">
        <f ca="1"/>
        <v>0</v>
      </c>
      <c r="L169" t="b">
        <f ca="1"/>
        <v>0</v>
      </c>
      <c r="M169" t="b">
        <f ca="1"/>
        <v>0</v>
      </c>
      <c r="N169" t="b">
        <f ca="1"/>
        <v>0</v>
      </c>
      <c r="O169" t="b">
        <f ca="1"/>
        <v>0</v>
      </c>
      <c r="P169" t="b">
        <f ca="1"/>
        <v>0</v>
      </c>
      <c r="Q169" t="b">
        <f ca="1"/>
        <v>0</v>
      </c>
      <c r="R169" t="b">
        <f ca="1"/>
        <v>0</v>
      </c>
      <c r="S169" t="b">
        <f ca="1"/>
        <v>0</v>
      </c>
      <c r="T169" t="b">
        <f ca="1"/>
        <v>0</v>
      </c>
      <c r="U169" t="b">
        <f ca="1"/>
        <v>0</v>
      </c>
      <c r="V169" t="b">
        <f ca="1"/>
        <v>0</v>
      </c>
      <c r="W169" t="b">
        <f ca="1"/>
        <v>0</v>
      </c>
      <c r="X169" t="b">
        <f ca="1"/>
        <v>0</v>
      </c>
      <c r="Y169" t="b">
        <f ca="1"/>
        <v>0</v>
      </c>
    </row>
    <row r="170" spans="1:25" hidden="1" x14ac:dyDescent="0.3">
      <c r="A170" s="60" t="b">
        <f ca="1"/>
        <v>0</v>
      </c>
      <c r="B170" t="b">
        <f ca="1"/>
        <v>0</v>
      </c>
      <c r="C170" t="b">
        <f ca="1"/>
        <v>0</v>
      </c>
      <c r="D170" t="b">
        <f ca="1"/>
        <v>0</v>
      </c>
      <c r="E170" t="b">
        <f ca="1"/>
        <v>0</v>
      </c>
      <c r="F170" t="b">
        <f ca="1"/>
        <v>0</v>
      </c>
      <c r="G170" t="b">
        <f ca="1"/>
        <v>0</v>
      </c>
      <c r="H170" t="b">
        <f ca="1"/>
        <v>0</v>
      </c>
      <c r="I170" t="b">
        <f ca="1"/>
        <v>0</v>
      </c>
      <c r="J170" t="b">
        <f ca="1"/>
        <v>0</v>
      </c>
      <c r="K170" t="b">
        <f ca="1"/>
        <v>0</v>
      </c>
      <c r="L170" t="b">
        <f ca="1"/>
        <v>0</v>
      </c>
      <c r="M170" t="b">
        <f ca="1"/>
        <v>0</v>
      </c>
      <c r="N170" t="b">
        <f ca="1"/>
        <v>0</v>
      </c>
      <c r="O170" t="b">
        <f ca="1"/>
        <v>0</v>
      </c>
      <c r="P170" t="b">
        <f ca="1"/>
        <v>0</v>
      </c>
      <c r="Q170" t="b">
        <f ca="1"/>
        <v>0</v>
      </c>
      <c r="R170" t="b">
        <f ca="1"/>
        <v>0</v>
      </c>
      <c r="S170" t="b">
        <f ca="1"/>
        <v>0</v>
      </c>
      <c r="T170" t="b">
        <f ca="1"/>
        <v>0</v>
      </c>
      <c r="U170" t="b">
        <f ca="1"/>
        <v>0</v>
      </c>
      <c r="V170" t="b">
        <f ca="1"/>
        <v>0</v>
      </c>
      <c r="W170" t="b">
        <f ca="1"/>
        <v>0</v>
      </c>
      <c r="X170" t="b">
        <f ca="1"/>
        <v>0</v>
      </c>
      <c r="Y170" t="b">
        <f ca="1"/>
        <v>0</v>
      </c>
    </row>
    <row r="171" spans="1:25" hidden="1" x14ac:dyDescent="0.3">
      <c r="A171" s="60" t="b">
        <f ca="1"/>
        <v>0</v>
      </c>
      <c r="B171" t="b">
        <f ca="1"/>
        <v>0</v>
      </c>
      <c r="C171" t="b">
        <f ca="1"/>
        <v>0</v>
      </c>
      <c r="D171" t="b">
        <f ca="1"/>
        <v>0</v>
      </c>
      <c r="E171" t="b">
        <f ca="1"/>
        <v>0</v>
      </c>
      <c r="F171" t="b">
        <f ca="1"/>
        <v>0</v>
      </c>
      <c r="G171" t="b">
        <f ca="1"/>
        <v>0</v>
      </c>
      <c r="H171" t="b">
        <f ca="1"/>
        <v>0</v>
      </c>
      <c r="I171" t="b">
        <f ca="1"/>
        <v>0</v>
      </c>
      <c r="J171" t="b">
        <f ca="1"/>
        <v>0</v>
      </c>
      <c r="K171" t="b">
        <f ca="1"/>
        <v>0</v>
      </c>
      <c r="L171" t="b">
        <f ca="1"/>
        <v>0</v>
      </c>
      <c r="M171" t="b">
        <f ca="1"/>
        <v>0</v>
      </c>
      <c r="N171" t="b">
        <f ca="1"/>
        <v>0</v>
      </c>
      <c r="O171" t="b">
        <f ca="1"/>
        <v>0</v>
      </c>
      <c r="P171" t="b">
        <f ca="1"/>
        <v>0</v>
      </c>
      <c r="Q171" t="b">
        <f ca="1"/>
        <v>0</v>
      </c>
      <c r="R171" t="b">
        <f ca="1"/>
        <v>0</v>
      </c>
      <c r="S171" t="b">
        <f ca="1"/>
        <v>0</v>
      </c>
      <c r="T171" t="b">
        <f ca="1"/>
        <v>0</v>
      </c>
      <c r="U171" t="b">
        <f ca="1"/>
        <v>0</v>
      </c>
      <c r="V171" t="b">
        <f ca="1"/>
        <v>0</v>
      </c>
      <c r="W171" t="b">
        <f ca="1"/>
        <v>0</v>
      </c>
      <c r="X171" t="b">
        <f ca="1"/>
        <v>0</v>
      </c>
      <c r="Y171" t="b">
        <f ca="1"/>
        <v>0</v>
      </c>
    </row>
    <row r="172" spans="1:25" hidden="1" x14ac:dyDescent="0.3">
      <c r="A172" s="60" t="b">
        <f ca="1"/>
        <v>0</v>
      </c>
      <c r="B172" t="b">
        <f ca="1"/>
        <v>0</v>
      </c>
      <c r="C172" t="b">
        <f ca="1"/>
        <v>0</v>
      </c>
      <c r="D172" t="b">
        <f ca="1"/>
        <v>0</v>
      </c>
      <c r="E172" t="b">
        <f ca="1"/>
        <v>0</v>
      </c>
      <c r="F172" t="b">
        <f ca="1"/>
        <v>0</v>
      </c>
      <c r="G172" t="b">
        <f ca="1"/>
        <v>0</v>
      </c>
      <c r="H172" t="b">
        <f ca="1"/>
        <v>0</v>
      </c>
      <c r="I172" t="b">
        <f ca="1"/>
        <v>0</v>
      </c>
      <c r="J172" t="b">
        <f ca="1"/>
        <v>0</v>
      </c>
      <c r="K172" t="b">
        <f ca="1"/>
        <v>0</v>
      </c>
      <c r="L172" t="b">
        <f ca="1"/>
        <v>0</v>
      </c>
      <c r="M172" t="b">
        <f ca="1"/>
        <v>0</v>
      </c>
      <c r="N172" t="b">
        <f ca="1"/>
        <v>0</v>
      </c>
      <c r="O172" t="b">
        <f ca="1"/>
        <v>0</v>
      </c>
      <c r="P172" t="b">
        <f ca="1"/>
        <v>0</v>
      </c>
      <c r="Q172" t="b">
        <f ca="1"/>
        <v>0</v>
      </c>
      <c r="R172" t="b">
        <f ca="1"/>
        <v>0</v>
      </c>
      <c r="S172" t="b">
        <f ca="1"/>
        <v>0</v>
      </c>
      <c r="T172" t="b">
        <f ca="1"/>
        <v>0</v>
      </c>
      <c r="U172" t="b">
        <f ca="1"/>
        <v>0</v>
      </c>
      <c r="V172" t="b">
        <f ca="1"/>
        <v>0</v>
      </c>
      <c r="W172" t="b">
        <f ca="1"/>
        <v>0</v>
      </c>
      <c r="X172" t="b">
        <f ca="1"/>
        <v>0</v>
      </c>
      <c r="Y172" t="b">
        <f ca="1"/>
        <v>0</v>
      </c>
    </row>
    <row r="173" spans="1:25" hidden="1" x14ac:dyDescent="0.3">
      <c r="A173" s="60" t="b">
        <f ca="1"/>
        <v>0</v>
      </c>
      <c r="B173" t="b">
        <f ca="1"/>
        <v>0</v>
      </c>
      <c r="C173" t="b">
        <f ca="1"/>
        <v>0</v>
      </c>
      <c r="D173" t="b">
        <f ca="1"/>
        <v>0</v>
      </c>
      <c r="E173" t="b">
        <f ca="1"/>
        <v>0</v>
      </c>
      <c r="F173" t="b">
        <f ca="1"/>
        <v>0</v>
      </c>
      <c r="G173" t="b">
        <f ca="1"/>
        <v>0</v>
      </c>
      <c r="H173" t="b">
        <f ca="1"/>
        <v>0</v>
      </c>
      <c r="I173" t="b">
        <f ca="1"/>
        <v>0</v>
      </c>
      <c r="J173" t="b">
        <f ca="1"/>
        <v>0</v>
      </c>
      <c r="K173" t="b">
        <f ca="1"/>
        <v>0</v>
      </c>
      <c r="L173" t="b">
        <f ca="1"/>
        <v>0</v>
      </c>
      <c r="M173" t="b">
        <f ca="1"/>
        <v>0</v>
      </c>
      <c r="N173" t="b">
        <f ca="1"/>
        <v>0</v>
      </c>
      <c r="O173" t="b">
        <f ca="1"/>
        <v>0</v>
      </c>
      <c r="P173" t="b">
        <f ca="1"/>
        <v>0</v>
      </c>
      <c r="Q173" t="b">
        <f ca="1"/>
        <v>0</v>
      </c>
      <c r="R173" t="b">
        <f ca="1"/>
        <v>0</v>
      </c>
      <c r="S173" t="b">
        <f ca="1"/>
        <v>0</v>
      </c>
      <c r="T173" t="b">
        <f ca="1"/>
        <v>0</v>
      </c>
      <c r="U173" t="b">
        <f ca="1"/>
        <v>0</v>
      </c>
      <c r="V173" t="b">
        <f ca="1"/>
        <v>0</v>
      </c>
      <c r="W173" t="b">
        <f ca="1"/>
        <v>0</v>
      </c>
      <c r="X173" t="b">
        <f ca="1"/>
        <v>0</v>
      </c>
      <c r="Y173" t="b">
        <f ca="1"/>
        <v>0</v>
      </c>
    </row>
    <row r="174" spans="1:25" hidden="1" x14ac:dyDescent="0.3">
      <c r="A174" s="60" t="b">
        <f ca="1"/>
        <v>0</v>
      </c>
      <c r="B174" t="b">
        <f ca="1"/>
        <v>0</v>
      </c>
      <c r="C174" t="b">
        <f ca="1"/>
        <v>0</v>
      </c>
      <c r="D174" t="b">
        <f ca="1"/>
        <v>0</v>
      </c>
      <c r="E174" t="b">
        <f ca="1"/>
        <v>0</v>
      </c>
      <c r="F174" t="b">
        <f ca="1"/>
        <v>0</v>
      </c>
      <c r="G174" t="b">
        <f ca="1"/>
        <v>0</v>
      </c>
      <c r="H174" t="b">
        <f ca="1"/>
        <v>0</v>
      </c>
      <c r="I174" t="b">
        <f ca="1"/>
        <v>0</v>
      </c>
      <c r="J174" t="b">
        <f ca="1"/>
        <v>0</v>
      </c>
      <c r="K174" t="b">
        <f ca="1"/>
        <v>0</v>
      </c>
      <c r="L174" t="b">
        <f ca="1"/>
        <v>0</v>
      </c>
      <c r="M174" t="b">
        <f ca="1"/>
        <v>0</v>
      </c>
      <c r="N174" t="b">
        <f ca="1"/>
        <v>0</v>
      </c>
      <c r="O174" t="b">
        <f ca="1"/>
        <v>0</v>
      </c>
      <c r="P174" t="b">
        <f ca="1"/>
        <v>0</v>
      </c>
      <c r="Q174" t="b">
        <f ca="1"/>
        <v>0</v>
      </c>
      <c r="R174" t="b">
        <f ca="1"/>
        <v>0</v>
      </c>
      <c r="S174" t="b">
        <f ca="1"/>
        <v>0</v>
      </c>
      <c r="T174" t="b">
        <f ca="1"/>
        <v>0</v>
      </c>
      <c r="U174" t="b">
        <f ca="1"/>
        <v>0</v>
      </c>
      <c r="V174" t="b">
        <f ca="1"/>
        <v>0</v>
      </c>
      <c r="W174" t="b">
        <f ca="1"/>
        <v>0</v>
      </c>
      <c r="X174" t="b">
        <f ca="1"/>
        <v>0</v>
      </c>
      <c r="Y174" t="b">
        <f ca="1"/>
        <v>0</v>
      </c>
    </row>
    <row r="175" spans="1:25" hidden="1" x14ac:dyDescent="0.3">
      <c r="A175" s="60" t="b">
        <f ca="1"/>
        <v>0</v>
      </c>
      <c r="B175" t="b">
        <f ca="1"/>
        <v>0</v>
      </c>
      <c r="C175" t="b">
        <f ca="1"/>
        <v>0</v>
      </c>
      <c r="D175" t="b">
        <f ca="1"/>
        <v>0</v>
      </c>
      <c r="E175" t="b">
        <f ca="1"/>
        <v>0</v>
      </c>
      <c r="F175" t="b">
        <f ca="1"/>
        <v>0</v>
      </c>
      <c r="G175" t="b">
        <f ca="1"/>
        <v>0</v>
      </c>
      <c r="H175" t="b">
        <f ca="1"/>
        <v>0</v>
      </c>
      <c r="I175" t="b">
        <f ca="1"/>
        <v>0</v>
      </c>
      <c r="J175" t="b">
        <f ca="1"/>
        <v>0</v>
      </c>
      <c r="K175" t="b">
        <f ca="1"/>
        <v>0</v>
      </c>
      <c r="L175" t="b">
        <f ca="1"/>
        <v>0</v>
      </c>
      <c r="M175" t="b">
        <f ca="1"/>
        <v>0</v>
      </c>
      <c r="N175" t="b">
        <f ca="1"/>
        <v>0</v>
      </c>
      <c r="O175" t="b">
        <f ca="1"/>
        <v>0</v>
      </c>
      <c r="P175" t="b">
        <f ca="1"/>
        <v>0</v>
      </c>
      <c r="Q175" t="b">
        <f ca="1"/>
        <v>0</v>
      </c>
      <c r="R175" t="b">
        <f ca="1"/>
        <v>0</v>
      </c>
      <c r="S175" t="b">
        <f ca="1"/>
        <v>0</v>
      </c>
      <c r="T175" t="b">
        <f ca="1"/>
        <v>0</v>
      </c>
      <c r="U175" t="b">
        <f ca="1"/>
        <v>0</v>
      </c>
      <c r="V175" t="b">
        <f ca="1"/>
        <v>0</v>
      </c>
      <c r="W175" t="b">
        <f ca="1"/>
        <v>0</v>
      </c>
      <c r="X175" t="b">
        <f ca="1"/>
        <v>0</v>
      </c>
      <c r="Y175" t="b">
        <f ca="1"/>
        <v>0</v>
      </c>
    </row>
    <row r="176" spans="1:25" hidden="1" x14ac:dyDescent="0.3">
      <c r="A176" s="60" t="b">
        <f ca="1"/>
        <v>0</v>
      </c>
      <c r="B176" t="b">
        <f ca="1"/>
        <v>0</v>
      </c>
      <c r="C176" t="b">
        <f ca="1"/>
        <v>0</v>
      </c>
      <c r="D176" t="b">
        <f ca="1"/>
        <v>0</v>
      </c>
      <c r="E176" t="b">
        <f ca="1"/>
        <v>0</v>
      </c>
      <c r="F176" t="b">
        <f ca="1"/>
        <v>0</v>
      </c>
      <c r="G176" t="b">
        <f ca="1"/>
        <v>0</v>
      </c>
      <c r="H176" t="b">
        <f ca="1"/>
        <v>0</v>
      </c>
      <c r="I176" t="b">
        <f ca="1"/>
        <v>0</v>
      </c>
      <c r="J176" t="b">
        <f ca="1"/>
        <v>0</v>
      </c>
      <c r="K176" t="b">
        <f ca="1"/>
        <v>0</v>
      </c>
      <c r="L176" t="b">
        <f ca="1"/>
        <v>0</v>
      </c>
      <c r="M176" t="b">
        <f ca="1"/>
        <v>0</v>
      </c>
      <c r="N176" t="b">
        <f ca="1"/>
        <v>0</v>
      </c>
      <c r="O176" t="b">
        <f ca="1"/>
        <v>0</v>
      </c>
      <c r="P176" t="b">
        <f ca="1"/>
        <v>0</v>
      </c>
      <c r="Q176" t="b">
        <f ca="1"/>
        <v>0</v>
      </c>
      <c r="R176" t="b">
        <f ca="1"/>
        <v>0</v>
      </c>
      <c r="S176" t="b">
        <f ca="1"/>
        <v>0</v>
      </c>
      <c r="T176" t="b">
        <f ca="1"/>
        <v>0</v>
      </c>
      <c r="U176" t="b">
        <f ca="1"/>
        <v>0</v>
      </c>
      <c r="V176" t="b">
        <f ca="1"/>
        <v>0</v>
      </c>
      <c r="W176" t="b">
        <f ca="1"/>
        <v>0</v>
      </c>
      <c r="X176" t="b">
        <f ca="1"/>
        <v>0</v>
      </c>
      <c r="Y176" t="b">
        <f ca="1"/>
        <v>0</v>
      </c>
    </row>
    <row r="177" spans="1:25" hidden="1" x14ac:dyDescent="0.3">
      <c r="A177" s="60" t="b">
        <f ca="1"/>
        <v>0</v>
      </c>
      <c r="B177" t="b">
        <f ca="1"/>
        <v>0</v>
      </c>
      <c r="C177" t="b">
        <f ca="1"/>
        <v>0</v>
      </c>
      <c r="D177" t="b">
        <f ca="1"/>
        <v>0</v>
      </c>
      <c r="E177" t="b">
        <f ca="1"/>
        <v>0</v>
      </c>
      <c r="F177" t="b">
        <f ca="1"/>
        <v>0</v>
      </c>
      <c r="G177" t="b">
        <f ca="1"/>
        <v>0</v>
      </c>
      <c r="H177" t="b">
        <f ca="1"/>
        <v>0</v>
      </c>
      <c r="I177" t="b">
        <f ca="1"/>
        <v>0</v>
      </c>
      <c r="J177" t="b">
        <f ca="1"/>
        <v>0</v>
      </c>
      <c r="K177" t="b">
        <f ca="1"/>
        <v>0</v>
      </c>
      <c r="L177" t="b">
        <f ca="1"/>
        <v>0</v>
      </c>
      <c r="M177" t="b">
        <f ca="1"/>
        <v>0</v>
      </c>
      <c r="N177" t="b">
        <f ca="1"/>
        <v>0</v>
      </c>
      <c r="O177" t="b">
        <f ca="1"/>
        <v>0</v>
      </c>
      <c r="P177" t="b">
        <f ca="1"/>
        <v>0</v>
      </c>
      <c r="Q177" t="b">
        <f ca="1"/>
        <v>0</v>
      </c>
      <c r="R177" t="b">
        <f ca="1"/>
        <v>0</v>
      </c>
      <c r="S177" t="b">
        <f ca="1"/>
        <v>0</v>
      </c>
      <c r="T177" t="b">
        <f ca="1"/>
        <v>0</v>
      </c>
      <c r="U177" t="b">
        <f ca="1"/>
        <v>0</v>
      </c>
      <c r="V177" t="b">
        <f ca="1"/>
        <v>0</v>
      </c>
      <c r="W177" t="b">
        <f ca="1"/>
        <v>0</v>
      </c>
      <c r="X177" t="b">
        <f ca="1"/>
        <v>0</v>
      </c>
      <c r="Y177" t="b">
        <f ca="1"/>
        <v>0</v>
      </c>
    </row>
    <row r="178" spans="1:25" hidden="1" x14ac:dyDescent="0.3">
      <c r="A178" s="60" t="b">
        <f ca="1"/>
        <v>0</v>
      </c>
      <c r="B178" t="b">
        <f ca="1"/>
        <v>0</v>
      </c>
      <c r="C178" t="b">
        <f ca="1"/>
        <v>0</v>
      </c>
      <c r="D178" t="b">
        <f ca="1"/>
        <v>0</v>
      </c>
      <c r="E178" t="b">
        <f ca="1"/>
        <v>0</v>
      </c>
      <c r="F178" t="b">
        <f ca="1"/>
        <v>0</v>
      </c>
      <c r="G178" t="b">
        <f ca="1"/>
        <v>0</v>
      </c>
      <c r="H178" t="b">
        <f ca="1"/>
        <v>0</v>
      </c>
      <c r="I178" t="b">
        <f ca="1"/>
        <v>0</v>
      </c>
      <c r="J178" t="b">
        <f ca="1"/>
        <v>0</v>
      </c>
      <c r="K178" t="b">
        <f ca="1"/>
        <v>0</v>
      </c>
      <c r="L178" t="b">
        <f ca="1"/>
        <v>0</v>
      </c>
      <c r="M178" t="b">
        <f ca="1"/>
        <v>0</v>
      </c>
      <c r="N178" t="b">
        <f ca="1"/>
        <v>0</v>
      </c>
      <c r="O178" t="b">
        <f ca="1"/>
        <v>0</v>
      </c>
      <c r="P178" t="b">
        <f ca="1"/>
        <v>0</v>
      </c>
      <c r="Q178" t="b">
        <f ca="1"/>
        <v>0</v>
      </c>
      <c r="R178" t="b">
        <f ca="1"/>
        <v>0</v>
      </c>
      <c r="S178" t="b">
        <f ca="1"/>
        <v>0</v>
      </c>
      <c r="T178" t="b">
        <f ca="1"/>
        <v>0</v>
      </c>
      <c r="U178" t="b">
        <f ca="1"/>
        <v>0</v>
      </c>
      <c r="V178" t="b">
        <f ca="1"/>
        <v>0</v>
      </c>
      <c r="W178" t="b">
        <f ca="1"/>
        <v>0</v>
      </c>
      <c r="X178" t="b">
        <f ca="1"/>
        <v>0</v>
      </c>
      <c r="Y178" t="b">
        <f ca="1"/>
        <v>0</v>
      </c>
    </row>
    <row r="179" spans="1:25" hidden="1" x14ac:dyDescent="0.3">
      <c r="A179" s="60" t="b">
        <f ca="1"/>
        <v>0</v>
      </c>
      <c r="B179" t="b">
        <f ca="1"/>
        <v>0</v>
      </c>
      <c r="C179" t="b">
        <f ca="1"/>
        <v>0</v>
      </c>
      <c r="D179" t="b">
        <f ca="1"/>
        <v>0</v>
      </c>
      <c r="E179" t="b">
        <f ca="1"/>
        <v>0</v>
      </c>
      <c r="F179" t="b">
        <f ca="1"/>
        <v>0</v>
      </c>
      <c r="G179" t="b">
        <f ca="1"/>
        <v>0</v>
      </c>
      <c r="H179" t="b">
        <f ca="1"/>
        <v>0</v>
      </c>
      <c r="I179" t="b">
        <f ca="1"/>
        <v>0</v>
      </c>
      <c r="J179" t="b">
        <f ca="1"/>
        <v>0</v>
      </c>
      <c r="K179" t="b">
        <f ca="1"/>
        <v>0</v>
      </c>
      <c r="L179" t="b">
        <f ca="1"/>
        <v>0</v>
      </c>
      <c r="M179" t="b">
        <f ca="1"/>
        <v>0</v>
      </c>
      <c r="N179" t="b">
        <f ca="1"/>
        <v>0</v>
      </c>
      <c r="O179" t="b">
        <f ca="1"/>
        <v>0</v>
      </c>
      <c r="P179" t="b">
        <f ca="1"/>
        <v>0</v>
      </c>
      <c r="Q179" t="b">
        <f ca="1"/>
        <v>0</v>
      </c>
      <c r="R179" t="b">
        <f ca="1"/>
        <v>0</v>
      </c>
      <c r="S179" t="b">
        <f ca="1"/>
        <v>0</v>
      </c>
      <c r="T179" t="b">
        <f ca="1"/>
        <v>0</v>
      </c>
      <c r="U179" t="b">
        <f ca="1"/>
        <v>0</v>
      </c>
      <c r="V179" t="b">
        <f ca="1"/>
        <v>0</v>
      </c>
      <c r="W179" t="b">
        <f ca="1"/>
        <v>0</v>
      </c>
      <c r="X179" t="b">
        <f ca="1"/>
        <v>0</v>
      </c>
      <c r="Y179" t="b">
        <f ca="1"/>
        <v>0</v>
      </c>
    </row>
    <row r="180" spans="1:25" hidden="1" x14ac:dyDescent="0.3">
      <c r="A180" s="60" t="b">
        <f ca="1"/>
        <v>0</v>
      </c>
      <c r="B180" t="b">
        <f ca="1"/>
        <v>0</v>
      </c>
      <c r="C180" t="b">
        <f ca="1"/>
        <v>0</v>
      </c>
      <c r="D180" t="b">
        <f ca="1"/>
        <v>0</v>
      </c>
      <c r="E180" t="b">
        <f ca="1"/>
        <v>0</v>
      </c>
      <c r="F180" t="b">
        <f ca="1"/>
        <v>0</v>
      </c>
      <c r="G180" t="b">
        <f ca="1"/>
        <v>0</v>
      </c>
      <c r="H180" t="b">
        <f ca="1"/>
        <v>0</v>
      </c>
      <c r="I180" t="b">
        <f ca="1"/>
        <v>0</v>
      </c>
      <c r="J180" t="b">
        <f ca="1"/>
        <v>0</v>
      </c>
      <c r="K180" t="b">
        <f ca="1"/>
        <v>0</v>
      </c>
      <c r="L180" t="b">
        <f ca="1"/>
        <v>0</v>
      </c>
      <c r="M180" t="b">
        <f ca="1"/>
        <v>0</v>
      </c>
      <c r="N180" t="b">
        <f ca="1"/>
        <v>0</v>
      </c>
      <c r="O180" t="b">
        <f ca="1"/>
        <v>0</v>
      </c>
      <c r="P180" t="b">
        <f ca="1"/>
        <v>0</v>
      </c>
      <c r="Q180" t="b">
        <f ca="1"/>
        <v>0</v>
      </c>
      <c r="R180" t="b">
        <f ca="1"/>
        <v>0</v>
      </c>
      <c r="S180" t="b">
        <f ca="1"/>
        <v>0</v>
      </c>
      <c r="T180" t="b">
        <f ca="1"/>
        <v>0</v>
      </c>
      <c r="U180" t="b">
        <f ca="1"/>
        <v>0</v>
      </c>
      <c r="V180" t="b">
        <f ca="1"/>
        <v>0</v>
      </c>
      <c r="W180" t="b">
        <f ca="1"/>
        <v>0</v>
      </c>
      <c r="X180" t="b">
        <f ca="1"/>
        <v>0</v>
      </c>
      <c r="Y180" t="b">
        <f ca="1"/>
        <v>0</v>
      </c>
    </row>
    <row r="181" spans="1:25" hidden="1" x14ac:dyDescent="0.3">
      <c r="A181" s="60" t="b">
        <f ca="1"/>
        <v>0</v>
      </c>
      <c r="B181" t="b">
        <f ca="1"/>
        <v>0</v>
      </c>
      <c r="C181" t="b">
        <f ca="1"/>
        <v>0</v>
      </c>
      <c r="D181" t="b">
        <f ca="1"/>
        <v>0</v>
      </c>
      <c r="E181" t="b">
        <f ca="1"/>
        <v>0</v>
      </c>
      <c r="F181" t="b">
        <f ca="1"/>
        <v>0</v>
      </c>
      <c r="G181" t="b">
        <f ca="1"/>
        <v>0</v>
      </c>
      <c r="H181" t="b">
        <f ca="1"/>
        <v>0</v>
      </c>
      <c r="I181" t="b">
        <f ca="1"/>
        <v>0</v>
      </c>
      <c r="J181" t="b">
        <f ca="1"/>
        <v>0</v>
      </c>
      <c r="K181" t="b">
        <f ca="1"/>
        <v>0</v>
      </c>
      <c r="L181" t="b">
        <f ca="1"/>
        <v>0</v>
      </c>
      <c r="M181" t="b">
        <f ca="1"/>
        <v>0</v>
      </c>
      <c r="N181" t="b">
        <f ca="1"/>
        <v>0</v>
      </c>
      <c r="O181" t="b">
        <f ca="1"/>
        <v>0</v>
      </c>
      <c r="P181" t="b">
        <f ca="1"/>
        <v>0</v>
      </c>
      <c r="Q181" t="b">
        <f ca="1"/>
        <v>0</v>
      </c>
      <c r="R181" t="b">
        <f ca="1"/>
        <v>0</v>
      </c>
      <c r="S181" t="b">
        <f ca="1"/>
        <v>0</v>
      </c>
      <c r="T181" t="b">
        <f ca="1"/>
        <v>0</v>
      </c>
      <c r="U181" t="b">
        <f ca="1"/>
        <v>0</v>
      </c>
      <c r="V181" t="b">
        <f ca="1"/>
        <v>0</v>
      </c>
      <c r="W181" t="b">
        <f ca="1"/>
        <v>0</v>
      </c>
      <c r="X181" t="b">
        <f ca="1"/>
        <v>0</v>
      </c>
      <c r="Y181" t="b">
        <f ca="1"/>
        <v>0</v>
      </c>
    </row>
    <row r="182" spans="1:25" hidden="1" x14ac:dyDescent="0.3">
      <c r="A182" s="60" t="b">
        <f ca="1"/>
        <v>0</v>
      </c>
      <c r="B182" t="b">
        <f ca="1"/>
        <v>0</v>
      </c>
      <c r="C182" t="b">
        <f ca="1"/>
        <v>0</v>
      </c>
      <c r="D182" t="b">
        <f ca="1"/>
        <v>0</v>
      </c>
      <c r="E182" t="b">
        <f ca="1"/>
        <v>0</v>
      </c>
      <c r="F182" t="b">
        <f ca="1"/>
        <v>0</v>
      </c>
      <c r="G182" t="b">
        <f ca="1"/>
        <v>0</v>
      </c>
      <c r="H182" t="b">
        <f ca="1"/>
        <v>0</v>
      </c>
      <c r="I182" t="b">
        <f ca="1"/>
        <v>0</v>
      </c>
      <c r="J182" t="b">
        <f ca="1"/>
        <v>0</v>
      </c>
      <c r="K182" t="b">
        <f ca="1"/>
        <v>0</v>
      </c>
      <c r="L182" t="b">
        <f ca="1"/>
        <v>0</v>
      </c>
      <c r="M182" t="b">
        <f ca="1"/>
        <v>0</v>
      </c>
      <c r="N182" t="b">
        <f ca="1"/>
        <v>0</v>
      </c>
      <c r="O182" t="b">
        <f ca="1"/>
        <v>0</v>
      </c>
      <c r="P182" t="b">
        <f ca="1"/>
        <v>0</v>
      </c>
      <c r="Q182" t="b">
        <f ca="1"/>
        <v>0</v>
      </c>
      <c r="R182" t="b">
        <f ca="1"/>
        <v>0</v>
      </c>
      <c r="S182" t="b">
        <f ca="1"/>
        <v>0</v>
      </c>
      <c r="T182" t="b">
        <f ca="1"/>
        <v>0</v>
      </c>
      <c r="U182" t="b">
        <f ca="1"/>
        <v>0</v>
      </c>
      <c r="V182" t="b">
        <f ca="1"/>
        <v>0</v>
      </c>
      <c r="W182" t="b">
        <f ca="1"/>
        <v>0</v>
      </c>
      <c r="X182" t="b">
        <f ca="1"/>
        <v>0</v>
      </c>
      <c r="Y182" t="b">
        <f ca="1"/>
        <v>0</v>
      </c>
    </row>
    <row r="183" spans="1:25" hidden="1" x14ac:dyDescent="0.3">
      <c r="A183" s="60" t="b">
        <f ca="1"/>
        <v>0</v>
      </c>
      <c r="B183" t="b">
        <f ca="1"/>
        <v>0</v>
      </c>
      <c r="C183" t="b">
        <f ca="1"/>
        <v>0</v>
      </c>
      <c r="D183" t="b">
        <f ca="1"/>
        <v>0</v>
      </c>
      <c r="E183" t="b">
        <f ca="1"/>
        <v>0</v>
      </c>
      <c r="F183" t="b">
        <f ca="1"/>
        <v>0</v>
      </c>
      <c r="G183" t="b">
        <f ca="1"/>
        <v>0</v>
      </c>
      <c r="H183" t="b">
        <f ca="1"/>
        <v>0</v>
      </c>
      <c r="I183" t="b">
        <f ca="1"/>
        <v>0</v>
      </c>
      <c r="J183" t="b">
        <f ca="1"/>
        <v>0</v>
      </c>
      <c r="K183" t="b">
        <f ca="1"/>
        <v>0</v>
      </c>
      <c r="L183" t="b">
        <f ca="1"/>
        <v>0</v>
      </c>
      <c r="M183" t="b">
        <f ca="1"/>
        <v>0</v>
      </c>
      <c r="N183" t="b">
        <f ca="1"/>
        <v>0</v>
      </c>
      <c r="O183" t="b">
        <f ca="1"/>
        <v>0</v>
      </c>
      <c r="P183" t="b">
        <f ca="1"/>
        <v>0</v>
      </c>
      <c r="Q183" t="b">
        <f ca="1"/>
        <v>0</v>
      </c>
      <c r="R183" t="b">
        <f ca="1"/>
        <v>0</v>
      </c>
      <c r="S183" t="b">
        <f ca="1"/>
        <v>0</v>
      </c>
      <c r="T183" t="b">
        <f ca="1"/>
        <v>0</v>
      </c>
      <c r="U183" t="b">
        <f ca="1"/>
        <v>0</v>
      </c>
      <c r="V183" t="b">
        <f ca="1"/>
        <v>0</v>
      </c>
      <c r="W183" t="b">
        <f ca="1"/>
        <v>0</v>
      </c>
      <c r="X183" t="b">
        <f ca="1"/>
        <v>0</v>
      </c>
      <c r="Y183" t="b">
        <f ca="1"/>
        <v>0</v>
      </c>
    </row>
    <row r="184" spans="1:25" hidden="1" x14ac:dyDescent="0.3">
      <c r="A184" s="60" t="b">
        <f ca="1"/>
        <v>0</v>
      </c>
      <c r="B184" t="b">
        <f ca="1"/>
        <v>0</v>
      </c>
      <c r="C184" t="b">
        <f ca="1"/>
        <v>0</v>
      </c>
      <c r="D184" t="b">
        <f ca="1"/>
        <v>0</v>
      </c>
      <c r="E184" t="b">
        <f ca="1"/>
        <v>0</v>
      </c>
      <c r="F184" t="b">
        <f ca="1"/>
        <v>0</v>
      </c>
      <c r="G184" t="b">
        <f ca="1"/>
        <v>0</v>
      </c>
      <c r="H184" t="b">
        <f ca="1"/>
        <v>0</v>
      </c>
      <c r="I184" t="b">
        <f ca="1"/>
        <v>0</v>
      </c>
      <c r="J184" t="b">
        <f ca="1"/>
        <v>0</v>
      </c>
      <c r="K184" t="b">
        <f ca="1"/>
        <v>0</v>
      </c>
      <c r="L184" t="b">
        <f ca="1"/>
        <v>0</v>
      </c>
      <c r="M184" t="b">
        <f ca="1"/>
        <v>0</v>
      </c>
      <c r="N184" t="b">
        <f ca="1"/>
        <v>0</v>
      </c>
      <c r="O184" t="b">
        <f ca="1"/>
        <v>0</v>
      </c>
      <c r="P184" t="b">
        <f ca="1"/>
        <v>0</v>
      </c>
      <c r="Q184" t="b">
        <f ca="1"/>
        <v>0</v>
      </c>
      <c r="R184" t="b">
        <f ca="1"/>
        <v>0</v>
      </c>
      <c r="S184" t="b">
        <f ca="1"/>
        <v>0</v>
      </c>
      <c r="T184" t="b">
        <f ca="1"/>
        <v>0</v>
      </c>
      <c r="U184" t="b">
        <f ca="1"/>
        <v>0</v>
      </c>
      <c r="V184" t="b">
        <f ca="1"/>
        <v>0</v>
      </c>
      <c r="W184" t="b">
        <f ca="1"/>
        <v>0</v>
      </c>
      <c r="X184" t="b">
        <f ca="1"/>
        <v>0</v>
      </c>
      <c r="Y184" t="b">
        <f ca="1"/>
        <v>0</v>
      </c>
    </row>
    <row r="185" spans="1:25" hidden="1" x14ac:dyDescent="0.3">
      <c r="A185" s="60" t="b">
        <f ca="1"/>
        <v>0</v>
      </c>
      <c r="B185" t="b">
        <f ca="1"/>
        <v>0</v>
      </c>
      <c r="C185" t="b">
        <f ca="1"/>
        <v>0</v>
      </c>
      <c r="D185" t="b">
        <f ca="1"/>
        <v>0</v>
      </c>
      <c r="E185" t="b">
        <f ca="1"/>
        <v>0</v>
      </c>
      <c r="F185" t="b">
        <f ca="1"/>
        <v>0</v>
      </c>
      <c r="G185" t="b">
        <f ca="1"/>
        <v>0</v>
      </c>
      <c r="H185" t="b">
        <f ca="1"/>
        <v>0</v>
      </c>
      <c r="I185" t="b">
        <f ca="1"/>
        <v>0</v>
      </c>
      <c r="J185" t="b">
        <f ca="1"/>
        <v>0</v>
      </c>
      <c r="K185" t="b">
        <f ca="1"/>
        <v>0</v>
      </c>
      <c r="L185" t="b">
        <f ca="1"/>
        <v>0</v>
      </c>
      <c r="M185" t="b">
        <f ca="1"/>
        <v>0</v>
      </c>
      <c r="N185" t="b">
        <f ca="1"/>
        <v>0</v>
      </c>
      <c r="O185" t="b">
        <f ca="1"/>
        <v>0</v>
      </c>
      <c r="P185" t="b">
        <f ca="1"/>
        <v>0</v>
      </c>
      <c r="Q185" t="b">
        <f ca="1"/>
        <v>0</v>
      </c>
      <c r="R185" t="b">
        <f ca="1"/>
        <v>0</v>
      </c>
      <c r="S185" t="b">
        <f ca="1"/>
        <v>0</v>
      </c>
      <c r="T185" t="b">
        <f ca="1"/>
        <v>0</v>
      </c>
      <c r="U185" t="b">
        <f ca="1"/>
        <v>0</v>
      </c>
      <c r="V185" t="b">
        <f ca="1"/>
        <v>0</v>
      </c>
      <c r="W185" t="b">
        <f ca="1"/>
        <v>0</v>
      </c>
      <c r="X185" t="b">
        <f ca="1"/>
        <v>0</v>
      </c>
      <c r="Y185" t="b">
        <f ca="1"/>
        <v>0</v>
      </c>
    </row>
    <row r="186" spans="1:25" hidden="1" x14ac:dyDescent="0.3">
      <c r="A186" s="60" t="b">
        <f ca="1"/>
        <v>0</v>
      </c>
      <c r="B186" t="b">
        <f ca="1"/>
        <v>0</v>
      </c>
      <c r="C186" t="b">
        <f ca="1"/>
        <v>0</v>
      </c>
      <c r="D186" t="b">
        <f ca="1"/>
        <v>0</v>
      </c>
      <c r="E186" t="b">
        <f ca="1"/>
        <v>0</v>
      </c>
      <c r="F186" t="b">
        <f ca="1"/>
        <v>0</v>
      </c>
      <c r="G186" t="b">
        <f ca="1"/>
        <v>0</v>
      </c>
      <c r="H186" t="b">
        <f ca="1"/>
        <v>0</v>
      </c>
      <c r="I186" t="b">
        <f ca="1"/>
        <v>0</v>
      </c>
      <c r="J186" t="b">
        <f ca="1"/>
        <v>0</v>
      </c>
      <c r="K186" t="b">
        <f ca="1"/>
        <v>0</v>
      </c>
      <c r="L186" t="b">
        <f ca="1"/>
        <v>0</v>
      </c>
      <c r="M186" t="b">
        <f ca="1"/>
        <v>0</v>
      </c>
      <c r="N186" t="b">
        <f ca="1"/>
        <v>0</v>
      </c>
      <c r="O186" t="b">
        <f ca="1"/>
        <v>0</v>
      </c>
      <c r="P186" t="b">
        <f ca="1"/>
        <v>0</v>
      </c>
      <c r="Q186" t="b">
        <f ca="1"/>
        <v>0</v>
      </c>
      <c r="R186" t="b">
        <f ca="1"/>
        <v>0</v>
      </c>
      <c r="S186" t="b">
        <f ca="1"/>
        <v>0</v>
      </c>
      <c r="T186" t="b">
        <f ca="1"/>
        <v>0</v>
      </c>
      <c r="U186" t="b">
        <f ca="1"/>
        <v>0</v>
      </c>
      <c r="V186" t="b">
        <f ca="1"/>
        <v>0</v>
      </c>
      <c r="W186" t="b">
        <f ca="1"/>
        <v>0</v>
      </c>
      <c r="X186" t="b">
        <f ca="1"/>
        <v>0</v>
      </c>
      <c r="Y186" t="b">
        <f ca="1"/>
        <v>0</v>
      </c>
    </row>
    <row r="187" spans="1:25" hidden="1" x14ac:dyDescent="0.3">
      <c r="A187" s="60" t="b">
        <f ca="1"/>
        <v>0</v>
      </c>
      <c r="B187" t="b">
        <f ca="1"/>
        <v>0</v>
      </c>
      <c r="C187" t="b">
        <f ca="1"/>
        <v>0</v>
      </c>
      <c r="D187" t="b">
        <f ca="1"/>
        <v>0</v>
      </c>
      <c r="E187" t="b">
        <f ca="1"/>
        <v>0</v>
      </c>
      <c r="F187" t="b">
        <f ca="1"/>
        <v>0</v>
      </c>
      <c r="G187" t="b">
        <f ca="1"/>
        <v>0</v>
      </c>
      <c r="H187" t="b">
        <f ca="1"/>
        <v>0</v>
      </c>
      <c r="I187" t="b">
        <f ca="1"/>
        <v>0</v>
      </c>
      <c r="J187" t="b">
        <f ca="1"/>
        <v>0</v>
      </c>
      <c r="K187" t="b">
        <f ca="1"/>
        <v>0</v>
      </c>
      <c r="L187" t="b">
        <f ca="1"/>
        <v>0</v>
      </c>
      <c r="M187" t="b">
        <f ca="1"/>
        <v>0</v>
      </c>
      <c r="N187" t="b">
        <f ca="1"/>
        <v>0</v>
      </c>
      <c r="O187" t="b">
        <f ca="1"/>
        <v>0</v>
      </c>
      <c r="P187" t="b">
        <f ca="1"/>
        <v>0</v>
      </c>
      <c r="Q187" t="b">
        <f ca="1"/>
        <v>0</v>
      </c>
      <c r="R187" t="b">
        <f ca="1"/>
        <v>0</v>
      </c>
      <c r="S187" t="b">
        <f ca="1"/>
        <v>0</v>
      </c>
      <c r="T187" t="b">
        <f ca="1"/>
        <v>0</v>
      </c>
      <c r="U187" t="b">
        <f ca="1"/>
        <v>0</v>
      </c>
      <c r="V187" t="b">
        <f ca="1"/>
        <v>0</v>
      </c>
      <c r="W187" t="b">
        <f ca="1"/>
        <v>0</v>
      </c>
      <c r="X187" t="b">
        <f ca="1"/>
        <v>0</v>
      </c>
      <c r="Y187" t="b">
        <f ca="1"/>
        <v>0</v>
      </c>
    </row>
    <row r="188" spans="1:25" hidden="1" x14ac:dyDescent="0.3">
      <c r="A188" s="60" t="b">
        <f ca="1"/>
        <v>0</v>
      </c>
      <c r="B188" t="b">
        <f ca="1"/>
        <v>0</v>
      </c>
      <c r="C188" t="b">
        <f ca="1"/>
        <v>0</v>
      </c>
      <c r="D188" t="b">
        <f ca="1"/>
        <v>0</v>
      </c>
      <c r="E188" t="b">
        <f ca="1"/>
        <v>0</v>
      </c>
      <c r="F188" t="b">
        <f ca="1"/>
        <v>0</v>
      </c>
      <c r="G188" t="b">
        <f ca="1"/>
        <v>0</v>
      </c>
      <c r="H188" t="b">
        <f ca="1"/>
        <v>0</v>
      </c>
      <c r="I188" t="b">
        <f ca="1"/>
        <v>0</v>
      </c>
      <c r="J188" t="b">
        <f ca="1"/>
        <v>0</v>
      </c>
      <c r="K188" t="b">
        <f ca="1"/>
        <v>0</v>
      </c>
      <c r="L188" t="b">
        <f ca="1"/>
        <v>0</v>
      </c>
      <c r="M188" t="b">
        <f ca="1"/>
        <v>0</v>
      </c>
      <c r="N188" t="b">
        <f ca="1"/>
        <v>0</v>
      </c>
      <c r="O188" t="b">
        <f ca="1"/>
        <v>0</v>
      </c>
      <c r="P188" t="b">
        <f ca="1"/>
        <v>0</v>
      </c>
      <c r="Q188" t="b">
        <f ca="1"/>
        <v>0</v>
      </c>
      <c r="R188" t="b">
        <f ca="1"/>
        <v>0</v>
      </c>
      <c r="S188" t="b">
        <f ca="1"/>
        <v>0</v>
      </c>
      <c r="T188" t="b">
        <f ca="1"/>
        <v>0</v>
      </c>
      <c r="U188" t="b">
        <f ca="1"/>
        <v>0</v>
      </c>
      <c r="V188" t="b">
        <f ca="1"/>
        <v>0</v>
      </c>
      <c r="W188" t="b">
        <f ca="1"/>
        <v>0</v>
      </c>
      <c r="X188" t="b">
        <f ca="1"/>
        <v>0</v>
      </c>
      <c r="Y188" t="b">
        <f ca="1"/>
        <v>0</v>
      </c>
    </row>
    <row r="189" spans="1:25" hidden="1" x14ac:dyDescent="0.3">
      <c r="A189" s="60" t="b">
        <f ca="1"/>
        <v>0</v>
      </c>
      <c r="B189" t="b">
        <f ca="1"/>
        <v>0</v>
      </c>
      <c r="C189" t="b">
        <f ca="1"/>
        <v>0</v>
      </c>
      <c r="D189" t="b">
        <f ca="1"/>
        <v>0</v>
      </c>
      <c r="E189" t="b">
        <f ca="1"/>
        <v>0</v>
      </c>
      <c r="F189" t="b">
        <f ca="1"/>
        <v>0</v>
      </c>
      <c r="G189" t="b">
        <f ca="1"/>
        <v>0</v>
      </c>
      <c r="H189" t="b">
        <f ca="1"/>
        <v>0</v>
      </c>
      <c r="I189" t="b">
        <f ca="1"/>
        <v>0</v>
      </c>
      <c r="J189" t="b">
        <f ca="1"/>
        <v>0</v>
      </c>
      <c r="K189" t="b">
        <f ca="1"/>
        <v>0</v>
      </c>
      <c r="L189" t="b">
        <f ca="1"/>
        <v>0</v>
      </c>
      <c r="M189" t="b">
        <f ca="1"/>
        <v>0</v>
      </c>
      <c r="N189" t="b">
        <f ca="1"/>
        <v>0</v>
      </c>
      <c r="O189" t="b">
        <f ca="1"/>
        <v>0</v>
      </c>
      <c r="P189" t="b">
        <f ca="1"/>
        <v>0</v>
      </c>
      <c r="Q189" t="b">
        <f ca="1"/>
        <v>0</v>
      </c>
      <c r="R189" t="b">
        <f ca="1"/>
        <v>0</v>
      </c>
      <c r="S189" t="b">
        <f ca="1"/>
        <v>0</v>
      </c>
      <c r="T189" t="b">
        <f ca="1"/>
        <v>0</v>
      </c>
      <c r="U189" t="b">
        <f ca="1"/>
        <v>0</v>
      </c>
      <c r="V189" t="b">
        <f ca="1"/>
        <v>0</v>
      </c>
      <c r="W189" t="b">
        <f ca="1"/>
        <v>0</v>
      </c>
      <c r="X189" t="b">
        <f ca="1"/>
        <v>0</v>
      </c>
      <c r="Y189" t="b">
        <f ca="1"/>
        <v>0</v>
      </c>
    </row>
    <row r="190" spans="1:25" hidden="1" x14ac:dyDescent="0.3">
      <c r="A190" s="60" t="b">
        <f ca="1"/>
        <v>0</v>
      </c>
      <c r="B190" t="b">
        <f ca="1"/>
        <v>0</v>
      </c>
      <c r="C190" t="b">
        <f ca="1"/>
        <v>0</v>
      </c>
      <c r="D190" t="b">
        <f ca="1"/>
        <v>0</v>
      </c>
      <c r="E190" t="b">
        <f ca="1"/>
        <v>0</v>
      </c>
      <c r="F190" t="b">
        <f ca="1"/>
        <v>0</v>
      </c>
      <c r="G190" t="b">
        <f ca="1"/>
        <v>0</v>
      </c>
      <c r="H190" t="b">
        <f ca="1"/>
        <v>0</v>
      </c>
      <c r="I190" t="b">
        <f ca="1"/>
        <v>0</v>
      </c>
      <c r="J190" t="b">
        <f ca="1"/>
        <v>0</v>
      </c>
      <c r="K190" t="b">
        <f ca="1"/>
        <v>0</v>
      </c>
      <c r="L190" t="b">
        <f ca="1"/>
        <v>0</v>
      </c>
      <c r="M190" t="b">
        <f ca="1"/>
        <v>0</v>
      </c>
      <c r="N190" t="b">
        <f ca="1"/>
        <v>0</v>
      </c>
      <c r="O190" t="b">
        <f ca="1"/>
        <v>0</v>
      </c>
      <c r="P190" t="b">
        <f ca="1"/>
        <v>0</v>
      </c>
      <c r="Q190" t="b">
        <f ca="1"/>
        <v>0</v>
      </c>
      <c r="R190" t="b">
        <f ca="1"/>
        <v>0</v>
      </c>
      <c r="S190" t="b">
        <f ca="1"/>
        <v>0</v>
      </c>
      <c r="T190" t="b">
        <f ca="1"/>
        <v>0</v>
      </c>
      <c r="U190" t="b">
        <f ca="1"/>
        <v>0</v>
      </c>
      <c r="V190" t="b">
        <f ca="1"/>
        <v>0</v>
      </c>
      <c r="W190" t="b">
        <f ca="1"/>
        <v>0</v>
      </c>
      <c r="X190" t="b">
        <f ca="1"/>
        <v>0</v>
      </c>
      <c r="Y190" t="b">
        <f ca="1"/>
        <v>0</v>
      </c>
    </row>
    <row r="191" spans="1:25" hidden="1" x14ac:dyDescent="0.3">
      <c r="A191" s="60" t="b">
        <f ca="1"/>
        <v>0</v>
      </c>
      <c r="B191" t="b">
        <f ca="1"/>
        <v>0</v>
      </c>
      <c r="C191" t="b">
        <f ca="1"/>
        <v>0</v>
      </c>
      <c r="D191" t="b">
        <f ca="1"/>
        <v>0</v>
      </c>
      <c r="E191" t="b">
        <f ca="1"/>
        <v>0</v>
      </c>
      <c r="F191" t="b">
        <f ca="1"/>
        <v>0</v>
      </c>
      <c r="G191" t="b">
        <f ca="1"/>
        <v>0</v>
      </c>
      <c r="H191" t="b">
        <f ca="1"/>
        <v>0</v>
      </c>
      <c r="I191" t="b">
        <f ca="1"/>
        <v>0</v>
      </c>
      <c r="J191" t="b">
        <f ca="1"/>
        <v>0</v>
      </c>
      <c r="K191" t="b">
        <f ca="1"/>
        <v>0</v>
      </c>
      <c r="L191" t="b">
        <f ca="1"/>
        <v>0</v>
      </c>
      <c r="M191" t="b">
        <f ca="1"/>
        <v>0</v>
      </c>
      <c r="N191" t="b">
        <f ca="1"/>
        <v>0</v>
      </c>
      <c r="O191" t="b">
        <f ca="1"/>
        <v>0</v>
      </c>
      <c r="P191" t="b">
        <f ca="1"/>
        <v>0</v>
      </c>
      <c r="Q191" t="b">
        <f ca="1"/>
        <v>0</v>
      </c>
      <c r="R191" t="b">
        <f ca="1"/>
        <v>0</v>
      </c>
      <c r="S191" t="b">
        <f ca="1"/>
        <v>0</v>
      </c>
      <c r="T191" t="b">
        <f ca="1"/>
        <v>0</v>
      </c>
      <c r="U191" t="b">
        <f ca="1"/>
        <v>0</v>
      </c>
      <c r="V191" t="b">
        <f ca="1"/>
        <v>0</v>
      </c>
      <c r="W191" t="b">
        <f ca="1"/>
        <v>0</v>
      </c>
      <c r="X191" t="b">
        <f ca="1"/>
        <v>0</v>
      </c>
      <c r="Y191" t="b">
        <f ca="1"/>
        <v>0</v>
      </c>
    </row>
    <row r="192" spans="1:25" hidden="1" x14ac:dyDescent="0.3">
      <c r="A192" s="60" t="b">
        <f ca="1"/>
        <v>0</v>
      </c>
      <c r="B192" t="b">
        <f ca="1"/>
        <v>0</v>
      </c>
      <c r="C192" t="b">
        <f ca="1"/>
        <v>0</v>
      </c>
      <c r="D192" t="b">
        <f ca="1"/>
        <v>0</v>
      </c>
      <c r="E192" t="b">
        <f ca="1"/>
        <v>0</v>
      </c>
      <c r="F192" t="b">
        <f ca="1"/>
        <v>0</v>
      </c>
      <c r="G192" t="b">
        <f ca="1"/>
        <v>0</v>
      </c>
      <c r="H192" t="b">
        <f ca="1"/>
        <v>0</v>
      </c>
      <c r="I192" t="b">
        <f ca="1"/>
        <v>0</v>
      </c>
      <c r="J192" t="b">
        <f ca="1"/>
        <v>0</v>
      </c>
      <c r="K192" t="b">
        <f ca="1"/>
        <v>0</v>
      </c>
      <c r="L192" t="b">
        <f ca="1"/>
        <v>0</v>
      </c>
      <c r="M192" t="b">
        <f ca="1"/>
        <v>0</v>
      </c>
      <c r="N192" t="b">
        <f ca="1"/>
        <v>0</v>
      </c>
      <c r="O192" t="b">
        <f ca="1"/>
        <v>0</v>
      </c>
      <c r="P192" t="b">
        <f ca="1"/>
        <v>0</v>
      </c>
      <c r="Q192" t="b">
        <f ca="1"/>
        <v>0</v>
      </c>
      <c r="R192" t="b">
        <f ca="1"/>
        <v>0</v>
      </c>
      <c r="S192" t="b">
        <f ca="1"/>
        <v>0</v>
      </c>
      <c r="T192" t="b">
        <f ca="1"/>
        <v>0</v>
      </c>
      <c r="U192" t="b">
        <f ca="1"/>
        <v>0</v>
      </c>
      <c r="V192" t="b">
        <f ca="1"/>
        <v>0</v>
      </c>
      <c r="W192" t="b">
        <f ca="1"/>
        <v>0</v>
      </c>
      <c r="X192" t="b">
        <f ca="1"/>
        <v>0</v>
      </c>
      <c r="Y192" t="b">
        <f ca="1"/>
        <v>0</v>
      </c>
    </row>
    <row r="193" spans="1:25" hidden="1" x14ac:dyDescent="0.3">
      <c r="A193" s="60" t="b">
        <f ca="1"/>
        <v>0</v>
      </c>
      <c r="B193" t="b">
        <f ca="1"/>
        <v>0</v>
      </c>
      <c r="C193" t="b">
        <f ca="1"/>
        <v>0</v>
      </c>
      <c r="D193" t="b">
        <f ca="1"/>
        <v>0</v>
      </c>
      <c r="E193" t="b">
        <f ca="1"/>
        <v>0</v>
      </c>
      <c r="F193" t="b">
        <f ca="1"/>
        <v>0</v>
      </c>
      <c r="G193" t="b">
        <f ca="1"/>
        <v>0</v>
      </c>
      <c r="H193" t="b">
        <f ca="1"/>
        <v>0</v>
      </c>
      <c r="I193" t="b">
        <f ca="1"/>
        <v>0</v>
      </c>
      <c r="J193" t="b">
        <f ca="1"/>
        <v>0</v>
      </c>
      <c r="K193" t="b">
        <f ca="1"/>
        <v>0</v>
      </c>
      <c r="L193" t="b">
        <f ca="1"/>
        <v>0</v>
      </c>
      <c r="M193" t="b">
        <f ca="1"/>
        <v>0</v>
      </c>
      <c r="N193" t="b">
        <f ca="1"/>
        <v>0</v>
      </c>
      <c r="O193" t="b">
        <f ca="1"/>
        <v>0</v>
      </c>
      <c r="P193" t="b">
        <f ca="1"/>
        <v>0</v>
      </c>
      <c r="Q193" t="b">
        <f ca="1"/>
        <v>0</v>
      </c>
      <c r="R193" t="b">
        <f ca="1"/>
        <v>0</v>
      </c>
      <c r="S193" t="b">
        <f ca="1"/>
        <v>0</v>
      </c>
      <c r="T193" t="b">
        <f ca="1"/>
        <v>0</v>
      </c>
      <c r="U193" t="b">
        <f ca="1"/>
        <v>0</v>
      </c>
      <c r="V193" t="b">
        <f ca="1"/>
        <v>0</v>
      </c>
      <c r="W193" t="b">
        <f ca="1"/>
        <v>0</v>
      </c>
      <c r="X193" t="b">
        <f ca="1"/>
        <v>0</v>
      </c>
      <c r="Y193" t="b">
        <f ca="1"/>
        <v>0</v>
      </c>
    </row>
    <row r="194" spans="1:25" hidden="1" x14ac:dyDescent="0.3">
      <c r="A194" s="60" t="b">
        <f ca="1"/>
        <v>0</v>
      </c>
      <c r="B194" t="b">
        <f ca="1"/>
        <v>0</v>
      </c>
      <c r="C194" t="b">
        <f ca="1"/>
        <v>0</v>
      </c>
      <c r="D194" t="b">
        <f ca="1"/>
        <v>0</v>
      </c>
      <c r="E194" t="b">
        <f ca="1"/>
        <v>0</v>
      </c>
      <c r="F194" t="b">
        <f ca="1"/>
        <v>0</v>
      </c>
      <c r="G194" t="b">
        <f ca="1"/>
        <v>0</v>
      </c>
      <c r="H194" t="b">
        <f ca="1"/>
        <v>0</v>
      </c>
      <c r="I194" t="b">
        <f ca="1"/>
        <v>0</v>
      </c>
      <c r="J194" t="b">
        <f ca="1"/>
        <v>0</v>
      </c>
      <c r="K194" t="b">
        <f ca="1"/>
        <v>0</v>
      </c>
      <c r="L194" t="b">
        <f ca="1"/>
        <v>0</v>
      </c>
      <c r="M194" t="b">
        <f ca="1"/>
        <v>0</v>
      </c>
      <c r="N194" t="b">
        <f ca="1"/>
        <v>0</v>
      </c>
      <c r="O194" t="b">
        <f ca="1"/>
        <v>0</v>
      </c>
      <c r="P194" t="b">
        <f ca="1"/>
        <v>0</v>
      </c>
      <c r="Q194" t="b">
        <f ca="1"/>
        <v>0</v>
      </c>
      <c r="R194" t="b">
        <f ca="1"/>
        <v>0</v>
      </c>
      <c r="S194" t="b">
        <f ca="1"/>
        <v>0</v>
      </c>
      <c r="T194" t="b">
        <f ca="1"/>
        <v>0</v>
      </c>
      <c r="U194" t="b">
        <f ca="1"/>
        <v>0</v>
      </c>
      <c r="V194" t="b">
        <f ca="1"/>
        <v>0</v>
      </c>
      <c r="W194" t="b">
        <f ca="1"/>
        <v>0</v>
      </c>
      <c r="X194" t="b">
        <f ca="1"/>
        <v>0</v>
      </c>
      <c r="Y194" t="b">
        <f ca="1"/>
        <v>0</v>
      </c>
    </row>
    <row r="195" spans="1:25" hidden="1" x14ac:dyDescent="0.3">
      <c r="A195" s="60" t="b">
        <f ca="1"/>
        <v>0</v>
      </c>
      <c r="B195" t="b">
        <f ca="1"/>
        <v>0</v>
      </c>
      <c r="C195" t="b">
        <f ca="1"/>
        <v>0</v>
      </c>
      <c r="D195" t="b">
        <f ca="1"/>
        <v>0</v>
      </c>
      <c r="E195" t="b">
        <f ca="1"/>
        <v>0</v>
      </c>
      <c r="F195" t="b">
        <f ca="1"/>
        <v>0</v>
      </c>
      <c r="G195" t="b">
        <f ca="1"/>
        <v>0</v>
      </c>
      <c r="H195" t="b">
        <f ca="1"/>
        <v>0</v>
      </c>
      <c r="I195" t="b">
        <f ca="1"/>
        <v>0</v>
      </c>
      <c r="J195" t="b">
        <f ca="1"/>
        <v>0</v>
      </c>
      <c r="K195" t="b">
        <f ca="1"/>
        <v>0</v>
      </c>
      <c r="L195" t="b">
        <f ca="1"/>
        <v>0</v>
      </c>
      <c r="M195" t="b">
        <f ca="1"/>
        <v>0</v>
      </c>
      <c r="N195" t="b">
        <f ca="1"/>
        <v>0</v>
      </c>
      <c r="O195" t="b">
        <f ca="1"/>
        <v>0</v>
      </c>
      <c r="P195" t="b">
        <f ca="1"/>
        <v>0</v>
      </c>
      <c r="Q195" t="b">
        <f ca="1"/>
        <v>0</v>
      </c>
      <c r="R195" t="b">
        <f ca="1"/>
        <v>0</v>
      </c>
      <c r="S195" t="b">
        <f ca="1"/>
        <v>0</v>
      </c>
      <c r="T195" t="b">
        <f ca="1"/>
        <v>0</v>
      </c>
      <c r="U195" t="b">
        <f ca="1"/>
        <v>0</v>
      </c>
      <c r="V195" t="b">
        <f ca="1"/>
        <v>0</v>
      </c>
      <c r="W195" t="b">
        <f ca="1"/>
        <v>0</v>
      </c>
      <c r="X195" t="b">
        <f ca="1"/>
        <v>0</v>
      </c>
      <c r="Y195" t="b">
        <f ca="1"/>
        <v>0</v>
      </c>
    </row>
    <row r="196" spans="1:25" hidden="1" x14ac:dyDescent="0.3">
      <c r="A196" s="60" t="b">
        <f ca="1"/>
        <v>0</v>
      </c>
      <c r="B196" t="b">
        <f ca="1"/>
        <v>0</v>
      </c>
      <c r="C196" t="b">
        <f ca="1"/>
        <v>0</v>
      </c>
      <c r="D196" t="b">
        <f ca="1"/>
        <v>0</v>
      </c>
      <c r="E196" t="b">
        <f ca="1"/>
        <v>0</v>
      </c>
      <c r="F196" t="b">
        <f ca="1"/>
        <v>0</v>
      </c>
      <c r="G196" t="b">
        <f ca="1"/>
        <v>0</v>
      </c>
      <c r="H196" t="b">
        <f ca="1"/>
        <v>0</v>
      </c>
      <c r="I196" t="b">
        <f ca="1"/>
        <v>0</v>
      </c>
      <c r="J196" t="b">
        <f ca="1"/>
        <v>0</v>
      </c>
      <c r="K196" t="b">
        <f ca="1"/>
        <v>0</v>
      </c>
      <c r="L196" t="b">
        <f ca="1"/>
        <v>0</v>
      </c>
      <c r="M196" t="b">
        <f ca="1"/>
        <v>0</v>
      </c>
      <c r="N196" t="b">
        <f ca="1"/>
        <v>0</v>
      </c>
      <c r="O196" t="b">
        <f ca="1"/>
        <v>0</v>
      </c>
      <c r="P196" t="b">
        <f ca="1"/>
        <v>0</v>
      </c>
      <c r="Q196" t="b">
        <f ca="1"/>
        <v>0</v>
      </c>
      <c r="R196" t="b">
        <f ca="1"/>
        <v>0</v>
      </c>
      <c r="S196" t="b">
        <f ca="1"/>
        <v>0</v>
      </c>
      <c r="T196" t="b">
        <f ca="1"/>
        <v>0</v>
      </c>
      <c r="U196" t="b">
        <f ca="1"/>
        <v>0</v>
      </c>
      <c r="V196" t="b">
        <f ca="1"/>
        <v>0</v>
      </c>
      <c r="W196" t="b">
        <f ca="1"/>
        <v>0</v>
      </c>
      <c r="X196" t="b">
        <f ca="1"/>
        <v>0</v>
      </c>
      <c r="Y196" t="b">
        <f ca="1"/>
        <v>0</v>
      </c>
    </row>
    <row r="197" spans="1:25" hidden="1" x14ac:dyDescent="0.3">
      <c r="A197" s="60" t="b">
        <f ca="1"/>
        <v>0</v>
      </c>
      <c r="B197" t="b">
        <f ca="1"/>
        <v>0</v>
      </c>
      <c r="C197" t="b">
        <f ca="1"/>
        <v>0</v>
      </c>
      <c r="D197" t="b">
        <f ca="1"/>
        <v>0</v>
      </c>
      <c r="E197" t="b">
        <f ca="1"/>
        <v>0</v>
      </c>
      <c r="F197" t="b">
        <f ca="1"/>
        <v>0</v>
      </c>
      <c r="G197" t="b">
        <f ca="1"/>
        <v>0</v>
      </c>
      <c r="H197" t="b">
        <f ca="1"/>
        <v>0</v>
      </c>
      <c r="I197" t="b">
        <f ca="1"/>
        <v>0</v>
      </c>
      <c r="J197" t="b">
        <f ca="1"/>
        <v>0</v>
      </c>
      <c r="K197" t="b">
        <f ca="1"/>
        <v>0</v>
      </c>
      <c r="L197" t="b">
        <f ca="1"/>
        <v>0</v>
      </c>
      <c r="M197" t="b">
        <f ca="1"/>
        <v>0</v>
      </c>
      <c r="N197" t="b">
        <f ca="1"/>
        <v>0</v>
      </c>
      <c r="O197" t="b">
        <f ca="1"/>
        <v>0</v>
      </c>
      <c r="P197" t="b">
        <f ca="1"/>
        <v>0</v>
      </c>
      <c r="Q197" t="b">
        <f ca="1"/>
        <v>0</v>
      </c>
      <c r="R197" t="b">
        <f ca="1"/>
        <v>0</v>
      </c>
      <c r="S197" t="b">
        <f ca="1"/>
        <v>0</v>
      </c>
      <c r="T197" t="b">
        <f ca="1"/>
        <v>0</v>
      </c>
      <c r="U197" t="b">
        <f ca="1"/>
        <v>0</v>
      </c>
      <c r="V197" t="b">
        <f ca="1"/>
        <v>0</v>
      </c>
      <c r="W197" t="b">
        <f ca="1"/>
        <v>0</v>
      </c>
      <c r="X197" t="b">
        <f ca="1"/>
        <v>0</v>
      </c>
      <c r="Y197" t="b">
        <f ca="1"/>
        <v>0</v>
      </c>
    </row>
    <row r="198" spans="1:25" hidden="1" x14ac:dyDescent="0.3">
      <c r="A198" s="60" t="b">
        <f ca="1"/>
        <v>0</v>
      </c>
      <c r="B198" t="b">
        <f ca="1"/>
        <v>0</v>
      </c>
      <c r="C198" t="b">
        <f ca="1"/>
        <v>0</v>
      </c>
      <c r="D198" t="b">
        <f ca="1"/>
        <v>0</v>
      </c>
      <c r="E198" t="b">
        <f ca="1"/>
        <v>0</v>
      </c>
      <c r="F198" t="b">
        <f ca="1"/>
        <v>0</v>
      </c>
      <c r="G198" t="b">
        <f ca="1"/>
        <v>0</v>
      </c>
      <c r="H198" t="b">
        <f ca="1"/>
        <v>0</v>
      </c>
      <c r="I198" t="b">
        <f ca="1"/>
        <v>0</v>
      </c>
      <c r="J198" t="b">
        <f ca="1"/>
        <v>0</v>
      </c>
      <c r="K198" t="b">
        <f ca="1"/>
        <v>0</v>
      </c>
      <c r="L198" t="b">
        <f ca="1"/>
        <v>0</v>
      </c>
      <c r="M198" t="b">
        <f ca="1"/>
        <v>0</v>
      </c>
      <c r="N198" t="b">
        <f ca="1"/>
        <v>0</v>
      </c>
      <c r="O198" t="b">
        <f ca="1"/>
        <v>0</v>
      </c>
      <c r="P198" t="b">
        <f ca="1"/>
        <v>0</v>
      </c>
      <c r="Q198" t="b">
        <f ca="1"/>
        <v>0</v>
      </c>
      <c r="R198" t="b">
        <f ca="1"/>
        <v>0</v>
      </c>
      <c r="S198" t="b">
        <f ca="1"/>
        <v>0</v>
      </c>
      <c r="T198" t="b">
        <f ca="1"/>
        <v>0</v>
      </c>
      <c r="U198" t="b">
        <f ca="1"/>
        <v>0</v>
      </c>
      <c r="V198" t="b">
        <f ca="1"/>
        <v>0</v>
      </c>
      <c r="W198" t="b">
        <f ca="1"/>
        <v>0</v>
      </c>
      <c r="X198" t="b">
        <f ca="1"/>
        <v>0</v>
      </c>
      <c r="Y198" t="b">
        <f ca="1"/>
        <v>0</v>
      </c>
    </row>
    <row r="199" spans="1:25" hidden="1" x14ac:dyDescent="0.3">
      <c r="A199" s="60" t="b">
        <f ca="1"/>
        <v>0</v>
      </c>
      <c r="B199" t="b">
        <f ca="1"/>
        <v>0</v>
      </c>
      <c r="C199" t="b">
        <f ca="1"/>
        <v>0</v>
      </c>
      <c r="D199" t="b">
        <f ca="1"/>
        <v>0</v>
      </c>
      <c r="E199" t="b">
        <f ca="1"/>
        <v>0</v>
      </c>
      <c r="F199" t="b">
        <f ca="1"/>
        <v>0</v>
      </c>
      <c r="G199" t="b">
        <f ca="1"/>
        <v>0</v>
      </c>
      <c r="H199" t="b">
        <f ca="1"/>
        <v>0</v>
      </c>
      <c r="I199" t="b">
        <f ca="1"/>
        <v>0</v>
      </c>
      <c r="J199" t="b">
        <f ca="1"/>
        <v>0</v>
      </c>
      <c r="K199" t="b">
        <f ca="1"/>
        <v>0</v>
      </c>
      <c r="L199" t="b">
        <f ca="1"/>
        <v>0</v>
      </c>
      <c r="M199" t="b">
        <f ca="1"/>
        <v>0</v>
      </c>
      <c r="N199" t="b">
        <f ca="1"/>
        <v>0</v>
      </c>
      <c r="O199" t="b">
        <f ca="1"/>
        <v>0</v>
      </c>
      <c r="P199" t="b">
        <f ca="1"/>
        <v>0</v>
      </c>
      <c r="Q199" t="b">
        <f ca="1"/>
        <v>0</v>
      </c>
      <c r="R199" t="b">
        <f ca="1"/>
        <v>0</v>
      </c>
      <c r="S199" t="b">
        <f ca="1"/>
        <v>0</v>
      </c>
      <c r="T199" t="b">
        <f ca="1"/>
        <v>0</v>
      </c>
      <c r="U199" t="b">
        <f ca="1"/>
        <v>0</v>
      </c>
      <c r="V199" t="b">
        <f ca="1"/>
        <v>0</v>
      </c>
      <c r="W199" t="b">
        <f ca="1"/>
        <v>0</v>
      </c>
      <c r="X199" t="b">
        <f ca="1"/>
        <v>0</v>
      </c>
      <c r="Y199" t="b">
        <f ca="1"/>
        <v>0</v>
      </c>
    </row>
    <row r="200" spans="1:25" hidden="1" x14ac:dyDescent="0.3">
      <c r="A200" s="60" t="b">
        <f ca="1"/>
        <v>0</v>
      </c>
      <c r="B200" t="b">
        <f ca="1"/>
        <v>0</v>
      </c>
      <c r="C200" t="b">
        <f ca="1"/>
        <v>0</v>
      </c>
      <c r="D200" t="b">
        <f ca="1"/>
        <v>0</v>
      </c>
      <c r="E200" t="b">
        <f ca="1"/>
        <v>0</v>
      </c>
      <c r="F200" t="b">
        <f ca="1"/>
        <v>0</v>
      </c>
      <c r="G200" t="b">
        <f ca="1"/>
        <v>0</v>
      </c>
      <c r="H200" t="b">
        <f ca="1"/>
        <v>0</v>
      </c>
      <c r="I200" t="b">
        <f ca="1"/>
        <v>0</v>
      </c>
      <c r="J200" t="b">
        <f ca="1"/>
        <v>0</v>
      </c>
      <c r="K200" t="b">
        <f ca="1"/>
        <v>0</v>
      </c>
      <c r="L200" t="b">
        <f ca="1"/>
        <v>0</v>
      </c>
      <c r="M200" t="b">
        <f ca="1"/>
        <v>0</v>
      </c>
      <c r="N200" t="b">
        <f ca="1"/>
        <v>0</v>
      </c>
      <c r="O200" t="b">
        <f ca="1"/>
        <v>0</v>
      </c>
      <c r="P200" t="b">
        <f ca="1"/>
        <v>0</v>
      </c>
      <c r="Q200" t="b">
        <f ca="1"/>
        <v>0</v>
      </c>
      <c r="R200" t="b">
        <f ca="1"/>
        <v>0</v>
      </c>
      <c r="S200" t="b">
        <f ca="1"/>
        <v>0</v>
      </c>
      <c r="T200" t="b">
        <f ca="1"/>
        <v>0</v>
      </c>
      <c r="U200" t="b">
        <f ca="1"/>
        <v>0</v>
      </c>
      <c r="V200" t="b">
        <f ca="1"/>
        <v>0</v>
      </c>
      <c r="W200" t="b">
        <f ca="1"/>
        <v>0</v>
      </c>
      <c r="X200" t="b">
        <f ca="1"/>
        <v>0</v>
      </c>
      <c r="Y200" t="b">
        <f ca="1"/>
        <v>0</v>
      </c>
    </row>
    <row r="201" spans="1:25" hidden="1" x14ac:dyDescent="0.3">
      <c r="A201" s="60" t="b">
        <f ca="1"/>
        <v>0</v>
      </c>
      <c r="B201" t="b">
        <f ca="1"/>
        <v>0</v>
      </c>
      <c r="C201" t="b">
        <f ca="1"/>
        <v>0</v>
      </c>
      <c r="D201" t="b">
        <f ca="1"/>
        <v>0</v>
      </c>
      <c r="E201" t="b">
        <f ca="1"/>
        <v>0</v>
      </c>
      <c r="F201" t="b">
        <f ca="1"/>
        <v>0</v>
      </c>
      <c r="G201" t="b">
        <f ca="1"/>
        <v>0</v>
      </c>
      <c r="H201" t="b">
        <f ca="1"/>
        <v>0</v>
      </c>
      <c r="I201" t="b">
        <f ca="1"/>
        <v>0</v>
      </c>
      <c r="J201" t="b">
        <f ca="1"/>
        <v>0</v>
      </c>
      <c r="K201" t="b">
        <f ca="1"/>
        <v>0</v>
      </c>
      <c r="L201" t="b">
        <f ca="1"/>
        <v>0</v>
      </c>
      <c r="M201" t="b">
        <f ca="1"/>
        <v>0</v>
      </c>
      <c r="N201" t="b">
        <f ca="1"/>
        <v>0</v>
      </c>
      <c r="O201" t="b">
        <f ca="1"/>
        <v>0</v>
      </c>
      <c r="P201" t="b">
        <f ca="1"/>
        <v>0</v>
      </c>
      <c r="Q201" t="b">
        <f ca="1"/>
        <v>0</v>
      </c>
      <c r="R201" t="b">
        <f ca="1"/>
        <v>0</v>
      </c>
      <c r="S201" t="b">
        <f ca="1"/>
        <v>0</v>
      </c>
      <c r="T201" t="b">
        <f ca="1"/>
        <v>0</v>
      </c>
      <c r="U201" t="b">
        <f ca="1"/>
        <v>0</v>
      </c>
      <c r="V201" t="b">
        <f ca="1"/>
        <v>0</v>
      </c>
      <c r="W201" t="b">
        <f ca="1"/>
        <v>0</v>
      </c>
      <c r="X201" t="b">
        <f ca="1"/>
        <v>0</v>
      </c>
      <c r="Y201" t="b">
        <f ca="1"/>
        <v>0</v>
      </c>
    </row>
    <row r="202" spans="1:25" hidden="1" x14ac:dyDescent="0.3">
      <c r="A202" s="60" t="b">
        <f ca="1"/>
        <v>0</v>
      </c>
      <c r="B202" t="b">
        <f ca="1"/>
        <v>0</v>
      </c>
      <c r="C202" t="b">
        <f ca="1"/>
        <v>0</v>
      </c>
      <c r="D202" t="b">
        <f ca="1"/>
        <v>0</v>
      </c>
      <c r="E202" t="b">
        <f ca="1"/>
        <v>0</v>
      </c>
      <c r="F202" t="b">
        <f ca="1"/>
        <v>0</v>
      </c>
      <c r="G202" t="b">
        <f ca="1"/>
        <v>0</v>
      </c>
      <c r="H202" t="b">
        <f ca="1"/>
        <v>0</v>
      </c>
      <c r="I202" t="b">
        <f ca="1"/>
        <v>0</v>
      </c>
      <c r="J202" t="b">
        <f ca="1"/>
        <v>0</v>
      </c>
      <c r="K202" t="b">
        <f ca="1"/>
        <v>0</v>
      </c>
      <c r="L202" t="b">
        <f ca="1"/>
        <v>0</v>
      </c>
      <c r="M202" t="b">
        <f ca="1"/>
        <v>0</v>
      </c>
      <c r="N202" t="b">
        <f ca="1"/>
        <v>0</v>
      </c>
      <c r="O202" t="b">
        <f ca="1"/>
        <v>0</v>
      </c>
      <c r="P202" t="b">
        <f ca="1"/>
        <v>0</v>
      </c>
      <c r="Q202" t="b">
        <f ca="1"/>
        <v>0</v>
      </c>
      <c r="R202" t="b">
        <f ca="1"/>
        <v>0</v>
      </c>
      <c r="S202" t="b">
        <f ca="1"/>
        <v>0</v>
      </c>
      <c r="T202" t="b">
        <f ca="1"/>
        <v>0</v>
      </c>
      <c r="U202" t="b">
        <f ca="1"/>
        <v>0</v>
      </c>
      <c r="V202" t="b">
        <f ca="1"/>
        <v>0</v>
      </c>
      <c r="W202" t="b">
        <f ca="1"/>
        <v>0</v>
      </c>
      <c r="X202" t="b">
        <f ca="1"/>
        <v>0</v>
      </c>
      <c r="Y202" t="b">
        <f ca="1"/>
        <v>0</v>
      </c>
    </row>
    <row r="203" spans="1:25" hidden="1" x14ac:dyDescent="0.3">
      <c r="A203" s="60" t="b">
        <f ca="1"/>
        <v>0</v>
      </c>
      <c r="B203" t="b">
        <f ca="1"/>
        <v>0</v>
      </c>
      <c r="C203" t="b">
        <f ca="1"/>
        <v>0</v>
      </c>
      <c r="D203" t="b">
        <f ca="1"/>
        <v>0</v>
      </c>
      <c r="E203" t="b">
        <f ca="1"/>
        <v>0</v>
      </c>
      <c r="F203" t="b">
        <f ca="1"/>
        <v>0</v>
      </c>
      <c r="G203" t="b">
        <f ca="1"/>
        <v>0</v>
      </c>
      <c r="H203" t="b">
        <f ca="1"/>
        <v>0</v>
      </c>
      <c r="I203" t="b">
        <f ca="1"/>
        <v>0</v>
      </c>
      <c r="J203" t="b">
        <f ca="1"/>
        <v>0</v>
      </c>
      <c r="K203" t="b">
        <f ca="1"/>
        <v>0</v>
      </c>
      <c r="L203" t="b">
        <f ca="1"/>
        <v>0</v>
      </c>
      <c r="M203" t="b">
        <f ca="1"/>
        <v>0</v>
      </c>
      <c r="N203" t="b">
        <f ca="1"/>
        <v>0</v>
      </c>
      <c r="O203" t="b">
        <f ca="1"/>
        <v>0</v>
      </c>
      <c r="P203" t="b">
        <f ca="1"/>
        <v>0</v>
      </c>
      <c r="Q203" t="b">
        <f ca="1"/>
        <v>0</v>
      </c>
      <c r="R203" t="b">
        <f ca="1"/>
        <v>0</v>
      </c>
      <c r="S203" t="b">
        <f ca="1"/>
        <v>0</v>
      </c>
      <c r="T203" t="b">
        <f ca="1"/>
        <v>0</v>
      </c>
      <c r="U203" t="b">
        <f ca="1"/>
        <v>0</v>
      </c>
      <c r="V203" t="b">
        <f ca="1"/>
        <v>0</v>
      </c>
      <c r="W203" t="b">
        <f ca="1"/>
        <v>0</v>
      </c>
      <c r="X203" t="b">
        <f ca="1"/>
        <v>0</v>
      </c>
      <c r="Y203" t="b">
        <f ca="1"/>
        <v>0</v>
      </c>
    </row>
    <row r="204" spans="1:25" hidden="1" x14ac:dyDescent="0.3">
      <c r="A204" s="60" t="b">
        <f ca="1"/>
        <v>0</v>
      </c>
      <c r="B204" t="b">
        <f ca="1"/>
        <v>0</v>
      </c>
      <c r="C204" t="b">
        <f ca="1"/>
        <v>0</v>
      </c>
      <c r="D204" t="b">
        <f ca="1"/>
        <v>0</v>
      </c>
      <c r="E204" t="b">
        <f ca="1"/>
        <v>0</v>
      </c>
      <c r="F204" t="b">
        <f ca="1"/>
        <v>0</v>
      </c>
      <c r="G204" t="b">
        <f ca="1"/>
        <v>0</v>
      </c>
      <c r="H204" t="b">
        <f ca="1"/>
        <v>0</v>
      </c>
      <c r="I204" t="b">
        <f ca="1"/>
        <v>0</v>
      </c>
      <c r="J204" t="b">
        <f ca="1"/>
        <v>0</v>
      </c>
      <c r="K204" t="b">
        <f ca="1"/>
        <v>0</v>
      </c>
      <c r="L204" t="b">
        <f ca="1"/>
        <v>0</v>
      </c>
      <c r="M204" t="b">
        <f ca="1"/>
        <v>0</v>
      </c>
      <c r="N204" t="b">
        <f ca="1"/>
        <v>0</v>
      </c>
      <c r="O204" t="b">
        <f ca="1"/>
        <v>0</v>
      </c>
      <c r="P204" t="b">
        <f ca="1"/>
        <v>0</v>
      </c>
      <c r="Q204" t="b">
        <f ca="1"/>
        <v>0</v>
      </c>
      <c r="R204" t="b">
        <f ca="1"/>
        <v>0</v>
      </c>
      <c r="S204" t="b">
        <f ca="1"/>
        <v>0</v>
      </c>
      <c r="T204" t="b">
        <f ca="1"/>
        <v>0</v>
      </c>
      <c r="U204" t="b">
        <f ca="1"/>
        <v>0</v>
      </c>
      <c r="V204" t="b">
        <f ca="1"/>
        <v>0</v>
      </c>
      <c r="W204" t="b">
        <f ca="1"/>
        <v>0</v>
      </c>
      <c r="X204" t="b">
        <f ca="1"/>
        <v>0</v>
      </c>
      <c r="Y204" t="b">
        <f ca="1"/>
        <v>0</v>
      </c>
    </row>
    <row r="205" spans="1:25" hidden="1" x14ac:dyDescent="0.3">
      <c r="A205" s="60" t="b">
        <f ca="1"/>
        <v>0</v>
      </c>
      <c r="B205" t="b">
        <f ca="1"/>
        <v>0</v>
      </c>
      <c r="C205" t="b">
        <f ca="1"/>
        <v>0</v>
      </c>
      <c r="D205" t="b">
        <f ca="1"/>
        <v>0</v>
      </c>
      <c r="E205" t="b">
        <f ca="1"/>
        <v>0</v>
      </c>
      <c r="F205" t="b">
        <f ca="1"/>
        <v>0</v>
      </c>
      <c r="G205" t="b">
        <f ca="1"/>
        <v>0</v>
      </c>
      <c r="H205" t="b">
        <f ca="1"/>
        <v>0</v>
      </c>
      <c r="I205" t="b">
        <f ca="1"/>
        <v>0</v>
      </c>
      <c r="J205" t="b">
        <f ca="1"/>
        <v>0</v>
      </c>
      <c r="K205" t="b">
        <f ca="1"/>
        <v>0</v>
      </c>
      <c r="L205" t="b">
        <f ca="1"/>
        <v>0</v>
      </c>
      <c r="M205" t="b">
        <f ca="1"/>
        <v>0</v>
      </c>
      <c r="N205" t="b">
        <f ca="1"/>
        <v>0</v>
      </c>
      <c r="O205" t="b">
        <f ca="1"/>
        <v>0</v>
      </c>
      <c r="P205" t="b">
        <f ca="1"/>
        <v>0</v>
      </c>
      <c r="Q205" t="b">
        <f ca="1"/>
        <v>0</v>
      </c>
      <c r="R205" t="b">
        <f ca="1"/>
        <v>0</v>
      </c>
      <c r="S205" t="b">
        <f ca="1"/>
        <v>0</v>
      </c>
      <c r="T205" t="b">
        <f ca="1"/>
        <v>0</v>
      </c>
      <c r="U205" t="b">
        <f ca="1"/>
        <v>0</v>
      </c>
      <c r="V205" t="b">
        <f ca="1"/>
        <v>0</v>
      </c>
      <c r="W205" t="b">
        <f ca="1"/>
        <v>0</v>
      </c>
      <c r="X205" t="b">
        <f ca="1"/>
        <v>0</v>
      </c>
      <c r="Y205" t="b">
        <f ca="1"/>
        <v>0</v>
      </c>
    </row>
    <row r="206" spans="1:25" hidden="1" x14ac:dyDescent="0.3">
      <c r="A206" s="60" t="b">
        <f ca="1"/>
        <v>0</v>
      </c>
      <c r="B206" t="b">
        <f ca="1"/>
        <v>0</v>
      </c>
      <c r="C206" t="b">
        <f ca="1"/>
        <v>0</v>
      </c>
      <c r="D206" t="b">
        <f ca="1"/>
        <v>0</v>
      </c>
      <c r="E206" t="b">
        <f ca="1"/>
        <v>0</v>
      </c>
      <c r="F206" t="b">
        <f ca="1"/>
        <v>0</v>
      </c>
      <c r="G206" t="b">
        <f ca="1"/>
        <v>0</v>
      </c>
      <c r="H206" t="b">
        <f ca="1"/>
        <v>0</v>
      </c>
      <c r="I206" t="b">
        <f ca="1"/>
        <v>0</v>
      </c>
      <c r="J206" t="b">
        <f ca="1"/>
        <v>0</v>
      </c>
      <c r="K206" t="b">
        <f ca="1"/>
        <v>0</v>
      </c>
      <c r="L206" t="b">
        <f ca="1"/>
        <v>0</v>
      </c>
      <c r="M206" t="b">
        <f ca="1"/>
        <v>0</v>
      </c>
      <c r="N206" t="b">
        <f ca="1"/>
        <v>0</v>
      </c>
      <c r="O206" t="b">
        <f ca="1"/>
        <v>0</v>
      </c>
      <c r="P206" t="b">
        <f ca="1"/>
        <v>0</v>
      </c>
      <c r="Q206" t="b">
        <f ca="1"/>
        <v>0</v>
      </c>
      <c r="R206" t="b">
        <f ca="1"/>
        <v>0</v>
      </c>
      <c r="S206" t="b">
        <f ca="1"/>
        <v>0</v>
      </c>
      <c r="T206" t="b">
        <f ca="1"/>
        <v>0</v>
      </c>
      <c r="U206" t="b">
        <f ca="1"/>
        <v>0</v>
      </c>
      <c r="V206" t="b">
        <f ca="1"/>
        <v>0</v>
      </c>
      <c r="W206" t="b">
        <f ca="1"/>
        <v>0</v>
      </c>
      <c r="X206" t="b">
        <f ca="1"/>
        <v>0</v>
      </c>
      <c r="Y206" t="b">
        <f ca="1"/>
        <v>0</v>
      </c>
    </row>
    <row r="207" spans="1:25" hidden="1" x14ac:dyDescent="0.3">
      <c r="A207" s="60" t="b">
        <f ca="1"/>
        <v>0</v>
      </c>
      <c r="B207" t="b">
        <f ca="1"/>
        <v>0</v>
      </c>
      <c r="C207" t="b">
        <f ca="1"/>
        <v>0</v>
      </c>
      <c r="D207" t="b">
        <f ca="1"/>
        <v>0</v>
      </c>
      <c r="E207" t="b">
        <f ca="1"/>
        <v>0</v>
      </c>
      <c r="F207" t="b">
        <f ca="1"/>
        <v>0</v>
      </c>
      <c r="G207" t="b">
        <f ca="1"/>
        <v>0</v>
      </c>
      <c r="H207" t="b">
        <f ca="1"/>
        <v>0</v>
      </c>
      <c r="I207" t="b">
        <f ca="1"/>
        <v>0</v>
      </c>
      <c r="J207" t="b">
        <f ca="1"/>
        <v>0</v>
      </c>
      <c r="K207" t="b">
        <f ca="1"/>
        <v>0</v>
      </c>
      <c r="L207" t="b">
        <f ca="1"/>
        <v>0</v>
      </c>
      <c r="M207" t="b">
        <f ca="1"/>
        <v>0</v>
      </c>
      <c r="N207" t="b">
        <f ca="1"/>
        <v>0</v>
      </c>
      <c r="O207" t="b">
        <f ca="1"/>
        <v>0</v>
      </c>
      <c r="P207" t="b">
        <f ca="1"/>
        <v>0</v>
      </c>
      <c r="Q207" t="b">
        <f ca="1"/>
        <v>0</v>
      </c>
      <c r="R207" t="b">
        <f ca="1"/>
        <v>0</v>
      </c>
      <c r="S207" t="b">
        <f ca="1"/>
        <v>0</v>
      </c>
      <c r="T207" t="b">
        <f ca="1"/>
        <v>0</v>
      </c>
      <c r="U207" t="b">
        <f ca="1"/>
        <v>0</v>
      </c>
      <c r="V207" t="b">
        <f ca="1"/>
        <v>0</v>
      </c>
      <c r="W207" t="b">
        <f ca="1"/>
        <v>0</v>
      </c>
      <c r="X207" t="b">
        <f ca="1"/>
        <v>0</v>
      </c>
      <c r="Y207" t="b">
        <f ca="1"/>
        <v>0</v>
      </c>
    </row>
    <row r="208" spans="1:25" hidden="1" x14ac:dyDescent="0.3">
      <c r="A208" s="60" t="b">
        <f ca="1"/>
        <v>0</v>
      </c>
      <c r="B208" t="b">
        <f ca="1"/>
        <v>0</v>
      </c>
      <c r="C208" t="b">
        <f ca="1"/>
        <v>0</v>
      </c>
      <c r="D208" t="b">
        <f ca="1"/>
        <v>0</v>
      </c>
      <c r="E208" t="b">
        <f ca="1"/>
        <v>0</v>
      </c>
      <c r="F208" t="b">
        <f ca="1"/>
        <v>0</v>
      </c>
      <c r="G208" t="b">
        <f ca="1"/>
        <v>0</v>
      </c>
      <c r="H208" t="b">
        <f ca="1"/>
        <v>0</v>
      </c>
      <c r="I208" t="b">
        <f ca="1"/>
        <v>0</v>
      </c>
      <c r="J208" t="b">
        <f ca="1"/>
        <v>0</v>
      </c>
      <c r="K208" t="b">
        <f ca="1"/>
        <v>0</v>
      </c>
      <c r="L208" t="b">
        <f ca="1"/>
        <v>0</v>
      </c>
      <c r="M208" t="b">
        <f ca="1"/>
        <v>0</v>
      </c>
      <c r="N208" t="b">
        <f ca="1"/>
        <v>0</v>
      </c>
      <c r="O208" t="b">
        <f ca="1"/>
        <v>0</v>
      </c>
      <c r="P208" t="b">
        <f ca="1"/>
        <v>0</v>
      </c>
      <c r="Q208" t="b">
        <f ca="1"/>
        <v>0</v>
      </c>
      <c r="R208" t="b">
        <f ca="1"/>
        <v>0</v>
      </c>
      <c r="S208" t="b">
        <f ca="1"/>
        <v>0</v>
      </c>
      <c r="T208" t="b">
        <f ca="1"/>
        <v>0</v>
      </c>
      <c r="U208" t="b">
        <f ca="1"/>
        <v>0</v>
      </c>
      <c r="V208" t="b">
        <f ca="1"/>
        <v>0</v>
      </c>
      <c r="W208" t="b">
        <f ca="1"/>
        <v>0</v>
      </c>
      <c r="X208" t="b">
        <f ca="1"/>
        <v>0</v>
      </c>
      <c r="Y208" t="b">
        <f ca="1"/>
        <v>0</v>
      </c>
    </row>
    <row r="209" spans="1:25" hidden="1" x14ac:dyDescent="0.3">
      <c r="A209" s="60" t="b">
        <f ca="1"/>
        <v>0</v>
      </c>
      <c r="B209" t="b">
        <f ca="1"/>
        <v>0</v>
      </c>
      <c r="C209" t="b">
        <f ca="1"/>
        <v>0</v>
      </c>
      <c r="D209" t="b">
        <f ca="1"/>
        <v>0</v>
      </c>
      <c r="E209" t="b">
        <f ca="1"/>
        <v>0</v>
      </c>
      <c r="F209" t="b">
        <f ca="1"/>
        <v>0</v>
      </c>
      <c r="G209" t="b">
        <f ca="1"/>
        <v>0</v>
      </c>
      <c r="H209" t="b">
        <f ca="1"/>
        <v>0</v>
      </c>
      <c r="I209" t="b">
        <f ca="1"/>
        <v>0</v>
      </c>
      <c r="J209" t="b">
        <f ca="1"/>
        <v>0</v>
      </c>
      <c r="K209" t="b">
        <f ca="1"/>
        <v>0</v>
      </c>
      <c r="L209" t="b">
        <f ca="1"/>
        <v>0</v>
      </c>
      <c r="M209" t="b">
        <f ca="1"/>
        <v>0</v>
      </c>
      <c r="N209" t="b">
        <f ca="1"/>
        <v>0</v>
      </c>
      <c r="O209" t="b">
        <f ca="1"/>
        <v>0</v>
      </c>
      <c r="P209" t="b">
        <f ca="1"/>
        <v>0</v>
      </c>
      <c r="Q209" t="b">
        <f ca="1"/>
        <v>0</v>
      </c>
      <c r="R209" t="b">
        <f ca="1"/>
        <v>0</v>
      </c>
      <c r="S209" t="b">
        <f ca="1"/>
        <v>0</v>
      </c>
      <c r="T209" t="b">
        <f ca="1"/>
        <v>0</v>
      </c>
      <c r="U209" t="b">
        <f ca="1"/>
        <v>0</v>
      </c>
      <c r="V209" t="b">
        <f ca="1"/>
        <v>0</v>
      </c>
      <c r="W209" t="b">
        <f ca="1"/>
        <v>0</v>
      </c>
      <c r="X209" t="b">
        <f ca="1"/>
        <v>0</v>
      </c>
      <c r="Y209" t="b">
        <f ca="1"/>
        <v>0</v>
      </c>
    </row>
    <row r="210" spans="1:25" hidden="1" x14ac:dyDescent="0.3">
      <c r="A210" s="60" t="b">
        <f ca="1"/>
        <v>0</v>
      </c>
      <c r="B210" t="b">
        <f ca="1"/>
        <v>0</v>
      </c>
      <c r="C210" t="b">
        <f ca="1"/>
        <v>0</v>
      </c>
      <c r="D210" t="b">
        <f ca="1"/>
        <v>0</v>
      </c>
      <c r="E210" t="b">
        <f ca="1"/>
        <v>0</v>
      </c>
      <c r="F210" t="b">
        <f ca="1"/>
        <v>0</v>
      </c>
      <c r="G210" t="b">
        <f ca="1"/>
        <v>0</v>
      </c>
      <c r="H210" t="b">
        <f ca="1"/>
        <v>0</v>
      </c>
      <c r="I210" t="b">
        <f ca="1"/>
        <v>0</v>
      </c>
      <c r="J210" t="b">
        <f ca="1"/>
        <v>0</v>
      </c>
      <c r="K210" t="b">
        <f ca="1"/>
        <v>0</v>
      </c>
      <c r="L210" t="b">
        <f ca="1"/>
        <v>0</v>
      </c>
      <c r="M210" t="b">
        <f ca="1"/>
        <v>0</v>
      </c>
      <c r="N210" t="b">
        <f ca="1"/>
        <v>0</v>
      </c>
      <c r="O210" t="b">
        <f ca="1"/>
        <v>0</v>
      </c>
      <c r="P210" t="b">
        <f ca="1"/>
        <v>0</v>
      </c>
      <c r="Q210" t="b">
        <f ca="1"/>
        <v>0</v>
      </c>
      <c r="R210" t="b">
        <f ca="1"/>
        <v>0</v>
      </c>
      <c r="S210" t="b">
        <f ca="1"/>
        <v>0</v>
      </c>
      <c r="T210" t="b">
        <f ca="1"/>
        <v>0</v>
      </c>
      <c r="U210" t="b">
        <f ca="1"/>
        <v>0</v>
      </c>
      <c r="V210" t="b">
        <f ca="1"/>
        <v>0</v>
      </c>
      <c r="W210" t="b">
        <f ca="1"/>
        <v>0</v>
      </c>
      <c r="X210" t="b">
        <f ca="1"/>
        <v>0</v>
      </c>
      <c r="Y210" t="b">
        <f ca="1"/>
        <v>0</v>
      </c>
    </row>
    <row r="211" spans="1:25" hidden="1" x14ac:dyDescent="0.3">
      <c r="A211" s="60" t="b">
        <f ca="1"/>
        <v>0</v>
      </c>
      <c r="B211" t="b">
        <f ca="1"/>
        <v>0</v>
      </c>
      <c r="C211" t="b">
        <f ca="1"/>
        <v>0</v>
      </c>
      <c r="D211" t="b">
        <f ca="1"/>
        <v>0</v>
      </c>
      <c r="E211" t="b">
        <f ca="1"/>
        <v>0</v>
      </c>
      <c r="F211" t="b">
        <f ca="1"/>
        <v>0</v>
      </c>
      <c r="G211" t="b">
        <f ca="1"/>
        <v>0</v>
      </c>
      <c r="H211" t="b">
        <f ca="1"/>
        <v>0</v>
      </c>
      <c r="I211" t="b">
        <f ca="1"/>
        <v>0</v>
      </c>
      <c r="J211" t="b">
        <f ca="1"/>
        <v>0</v>
      </c>
      <c r="K211" t="b">
        <f ca="1"/>
        <v>0</v>
      </c>
      <c r="L211" t="b">
        <f ca="1"/>
        <v>0</v>
      </c>
      <c r="M211" t="b">
        <f ca="1"/>
        <v>0</v>
      </c>
      <c r="N211" t="b">
        <f ca="1"/>
        <v>0</v>
      </c>
      <c r="O211" t="b">
        <f ca="1"/>
        <v>0</v>
      </c>
      <c r="P211" t="b">
        <f ca="1"/>
        <v>0</v>
      </c>
      <c r="Q211" t="b">
        <f ca="1"/>
        <v>0</v>
      </c>
      <c r="R211" t="b">
        <f ca="1"/>
        <v>0</v>
      </c>
      <c r="S211" t="b">
        <f ca="1"/>
        <v>0</v>
      </c>
      <c r="T211" t="b">
        <f ca="1"/>
        <v>0</v>
      </c>
      <c r="U211" t="b">
        <f ca="1"/>
        <v>0</v>
      </c>
      <c r="V211" t="b">
        <f ca="1"/>
        <v>0</v>
      </c>
      <c r="W211" t="b">
        <f ca="1"/>
        <v>0</v>
      </c>
      <c r="X211" t="b">
        <f ca="1"/>
        <v>0</v>
      </c>
      <c r="Y211" t="b">
        <f ca="1"/>
        <v>0</v>
      </c>
    </row>
    <row r="212" spans="1:25" hidden="1" x14ac:dyDescent="0.3">
      <c r="A212" s="60" t="b">
        <f ca="1"/>
        <v>0</v>
      </c>
      <c r="B212" t="b">
        <f ca="1"/>
        <v>0</v>
      </c>
      <c r="C212" t="b">
        <f ca="1"/>
        <v>0</v>
      </c>
      <c r="D212" t="b">
        <f ca="1"/>
        <v>0</v>
      </c>
      <c r="E212" t="b">
        <f ca="1"/>
        <v>0</v>
      </c>
      <c r="F212" t="b">
        <f ca="1"/>
        <v>0</v>
      </c>
      <c r="G212" t="b">
        <f ca="1"/>
        <v>0</v>
      </c>
      <c r="H212" t="b">
        <f ca="1"/>
        <v>0</v>
      </c>
      <c r="I212" t="b">
        <f ca="1"/>
        <v>0</v>
      </c>
      <c r="J212" t="b">
        <f ca="1"/>
        <v>0</v>
      </c>
      <c r="K212" t="b">
        <f ca="1"/>
        <v>0</v>
      </c>
      <c r="L212" t="b">
        <f ca="1"/>
        <v>0</v>
      </c>
      <c r="M212" t="b">
        <f ca="1"/>
        <v>0</v>
      </c>
      <c r="N212" t="b">
        <f ca="1"/>
        <v>0</v>
      </c>
      <c r="O212" t="b">
        <f ca="1"/>
        <v>0</v>
      </c>
      <c r="P212" t="b">
        <f ca="1"/>
        <v>0</v>
      </c>
      <c r="Q212" t="b">
        <f ca="1"/>
        <v>0</v>
      </c>
      <c r="R212" t="b">
        <f ca="1"/>
        <v>0</v>
      </c>
      <c r="S212" t="b">
        <f ca="1"/>
        <v>0</v>
      </c>
      <c r="T212" t="b">
        <f ca="1"/>
        <v>0</v>
      </c>
      <c r="U212" t="b">
        <f ca="1"/>
        <v>0</v>
      </c>
      <c r="V212" t="b">
        <f ca="1"/>
        <v>0</v>
      </c>
      <c r="W212" t="b">
        <f ca="1"/>
        <v>0</v>
      </c>
      <c r="X212" t="b">
        <f ca="1"/>
        <v>0</v>
      </c>
      <c r="Y212" t="b">
        <f ca="1"/>
        <v>0</v>
      </c>
    </row>
    <row r="213" spans="1:25" hidden="1" x14ac:dyDescent="0.3">
      <c r="A213" s="60" t="b">
        <f ca="1"/>
        <v>0</v>
      </c>
      <c r="B213" t="b">
        <f ca="1"/>
        <v>0</v>
      </c>
      <c r="C213" t="b">
        <f ca="1"/>
        <v>0</v>
      </c>
      <c r="D213" t="b">
        <f ca="1"/>
        <v>0</v>
      </c>
      <c r="E213" t="b">
        <f ca="1"/>
        <v>0</v>
      </c>
      <c r="F213" t="b">
        <f ca="1"/>
        <v>0</v>
      </c>
      <c r="G213" t="b">
        <f ca="1"/>
        <v>0</v>
      </c>
      <c r="H213" t="b">
        <f ca="1"/>
        <v>0</v>
      </c>
      <c r="I213" t="b">
        <f ca="1"/>
        <v>0</v>
      </c>
      <c r="J213" t="b">
        <f ca="1"/>
        <v>0</v>
      </c>
      <c r="K213" t="b">
        <f ca="1"/>
        <v>0</v>
      </c>
      <c r="L213" t="b">
        <f ca="1"/>
        <v>0</v>
      </c>
      <c r="M213" t="b">
        <f ca="1"/>
        <v>0</v>
      </c>
      <c r="N213" t="b">
        <f ca="1"/>
        <v>0</v>
      </c>
      <c r="O213" t="b">
        <f ca="1"/>
        <v>0</v>
      </c>
      <c r="P213" t="b">
        <f ca="1"/>
        <v>0</v>
      </c>
      <c r="Q213" t="b">
        <f ca="1"/>
        <v>0</v>
      </c>
      <c r="R213" t="b">
        <f ca="1"/>
        <v>0</v>
      </c>
      <c r="S213" t="b">
        <f ca="1"/>
        <v>0</v>
      </c>
      <c r="T213" t="b">
        <f ca="1"/>
        <v>0</v>
      </c>
      <c r="U213" t="b">
        <f ca="1"/>
        <v>0</v>
      </c>
      <c r="V213" t="b">
        <f ca="1"/>
        <v>0</v>
      </c>
      <c r="W213" t="b">
        <f ca="1"/>
        <v>0</v>
      </c>
      <c r="X213" t="b">
        <f ca="1"/>
        <v>0</v>
      </c>
      <c r="Y213" t="b">
        <f ca="1"/>
        <v>0</v>
      </c>
    </row>
    <row r="214" spans="1:25" hidden="1" x14ac:dyDescent="0.3">
      <c r="A214" s="60" t="b">
        <f ca="1"/>
        <v>0</v>
      </c>
      <c r="B214" t="b">
        <f ca="1"/>
        <v>0</v>
      </c>
      <c r="C214" t="b">
        <f ca="1"/>
        <v>0</v>
      </c>
      <c r="D214" t="b">
        <f ca="1"/>
        <v>0</v>
      </c>
      <c r="E214" t="b">
        <f ca="1"/>
        <v>0</v>
      </c>
      <c r="F214" t="b">
        <f ca="1"/>
        <v>0</v>
      </c>
      <c r="G214" t="b">
        <f ca="1"/>
        <v>0</v>
      </c>
      <c r="H214" t="b">
        <f ca="1"/>
        <v>0</v>
      </c>
      <c r="I214" t="b">
        <f ca="1"/>
        <v>0</v>
      </c>
      <c r="J214" t="b">
        <f ca="1"/>
        <v>0</v>
      </c>
      <c r="K214" t="b">
        <f ca="1"/>
        <v>0</v>
      </c>
      <c r="L214" t="b">
        <f ca="1"/>
        <v>0</v>
      </c>
      <c r="M214" t="b">
        <f ca="1"/>
        <v>0</v>
      </c>
      <c r="N214" t="b">
        <f ca="1"/>
        <v>0</v>
      </c>
      <c r="O214" t="b">
        <f ca="1"/>
        <v>0</v>
      </c>
      <c r="P214" t="b">
        <f ca="1"/>
        <v>0</v>
      </c>
      <c r="Q214" t="b">
        <f ca="1"/>
        <v>0</v>
      </c>
      <c r="R214" t="b">
        <f ca="1"/>
        <v>0</v>
      </c>
      <c r="S214" t="b">
        <f ca="1"/>
        <v>0</v>
      </c>
      <c r="T214" t="b">
        <f ca="1"/>
        <v>0</v>
      </c>
      <c r="U214" t="b">
        <f ca="1"/>
        <v>0</v>
      </c>
      <c r="V214" t="b">
        <f ca="1"/>
        <v>0</v>
      </c>
      <c r="W214" t="b">
        <f ca="1"/>
        <v>0</v>
      </c>
      <c r="X214" t="b">
        <f ca="1"/>
        <v>0</v>
      </c>
      <c r="Y214" t="b">
        <f ca="1"/>
        <v>0</v>
      </c>
    </row>
    <row r="215" spans="1:25" hidden="1" x14ac:dyDescent="0.3">
      <c r="A215" s="60" t="b">
        <f ca="1"/>
        <v>0</v>
      </c>
      <c r="B215" t="b">
        <f ca="1"/>
        <v>0</v>
      </c>
      <c r="C215" t="b">
        <f ca="1"/>
        <v>0</v>
      </c>
      <c r="D215" t="b">
        <f ca="1"/>
        <v>0</v>
      </c>
      <c r="E215" t="b">
        <f ca="1"/>
        <v>0</v>
      </c>
      <c r="F215" t="b">
        <f ca="1"/>
        <v>0</v>
      </c>
      <c r="G215" t="b">
        <f ca="1"/>
        <v>0</v>
      </c>
      <c r="H215" t="b">
        <f ca="1"/>
        <v>0</v>
      </c>
      <c r="I215" t="b">
        <f ca="1"/>
        <v>0</v>
      </c>
      <c r="J215" t="b">
        <f ca="1"/>
        <v>0</v>
      </c>
      <c r="K215" t="b">
        <f ca="1"/>
        <v>0</v>
      </c>
      <c r="L215" t="b">
        <f ca="1"/>
        <v>0</v>
      </c>
      <c r="M215" t="b">
        <f ca="1"/>
        <v>0</v>
      </c>
      <c r="N215" t="b">
        <f ca="1"/>
        <v>0</v>
      </c>
      <c r="O215" t="b">
        <f ca="1"/>
        <v>0</v>
      </c>
      <c r="P215" t="b">
        <f ca="1"/>
        <v>0</v>
      </c>
      <c r="Q215" t="b">
        <f ca="1"/>
        <v>0</v>
      </c>
      <c r="R215" t="b">
        <f ca="1"/>
        <v>0</v>
      </c>
      <c r="S215" t="b">
        <f ca="1"/>
        <v>0</v>
      </c>
      <c r="T215" t="b">
        <f ca="1"/>
        <v>0</v>
      </c>
      <c r="U215" t="b">
        <f ca="1"/>
        <v>0</v>
      </c>
      <c r="V215" t="b">
        <f ca="1"/>
        <v>0</v>
      </c>
      <c r="W215" t="b">
        <f ca="1"/>
        <v>0</v>
      </c>
      <c r="X215" t="b">
        <f ca="1"/>
        <v>0</v>
      </c>
      <c r="Y215" t="b">
        <f ca="1"/>
        <v>0</v>
      </c>
    </row>
    <row r="216" spans="1:25" hidden="1" x14ac:dyDescent="0.3">
      <c r="A216" s="60" t="b">
        <f ca="1"/>
        <v>0</v>
      </c>
      <c r="B216" t="b">
        <f ca="1"/>
        <v>0</v>
      </c>
      <c r="C216" t="b">
        <f ca="1"/>
        <v>0</v>
      </c>
      <c r="D216" t="b">
        <f ca="1"/>
        <v>0</v>
      </c>
      <c r="E216" t="b">
        <f ca="1"/>
        <v>0</v>
      </c>
      <c r="F216" t="b">
        <f ca="1"/>
        <v>0</v>
      </c>
      <c r="G216" t="b">
        <f ca="1"/>
        <v>0</v>
      </c>
      <c r="H216" t="b">
        <f ca="1"/>
        <v>0</v>
      </c>
      <c r="I216" t="b">
        <f ca="1"/>
        <v>0</v>
      </c>
      <c r="J216" t="b">
        <f ca="1"/>
        <v>0</v>
      </c>
      <c r="K216" t="b">
        <f ca="1"/>
        <v>0</v>
      </c>
      <c r="L216" t="b">
        <f ca="1"/>
        <v>0</v>
      </c>
      <c r="M216" t="b">
        <f ca="1"/>
        <v>0</v>
      </c>
      <c r="N216" t="b">
        <f ca="1"/>
        <v>0</v>
      </c>
      <c r="O216" t="b">
        <f ca="1"/>
        <v>0</v>
      </c>
      <c r="P216" t="b">
        <f ca="1"/>
        <v>0</v>
      </c>
      <c r="Q216" t="b">
        <f ca="1"/>
        <v>0</v>
      </c>
      <c r="R216" t="b">
        <f ca="1"/>
        <v>0</v>
      </c>
      <c r="S216" t="b">
        <f ca="1"/>
        <v>0</v>
      </c>
      <c r="T216" t="b">
        <f ca="1"/>
        <v>0</v>
      </c>
      <c r="U216" t="b">
        <f ca="1"/>
        <v>0</v>
      </c>
      <c r="V216" t="b">
        <f ca="1"/>
        <v>0</v>
      </c>
      <c r="W216" t="b">
        <f ca="1"/>
        <v>0</v>
      </c>
      <c r="X216" t="b">
        <f ca="1"/>
        <v>0</v>
      </c>
      <c r="Y216" t="b">
        <f ca="1"/>
        <v>0</v>
      </c>
    </row>
    <row r="217" spans="1:25" hidden="1" x14ac:dyDescent="0.3">
      <c r="A217" s="60" t="b">
        <f ca="1"/>
        <v>0</v>
      </c>
      <c r="B217" t="b">
        <f ca="1"/>
        <v>0</v>
      </c>
      <c r="C217" t="b">
        <f ca="1"/>
        <v>0</v>
      </c>
      <c r="D217" t="b">
        <f ca="1"/>
        <v>0</v>
      </c>
      <c r="E217" t="b">
        <f ca="1"/>
        <v>0</v>
      </c>
      <c r="F217" t="b">
        <f ca="1"/>
        <v>0</v>
      </c>
      <c r="G217" t="b">
        <f ca="1"/>
        <v>0</v>
      </c>
      <c r="H217" t="b">
        <f ca="1"/>
        <v>0</v>
      </c>
      <c r="I217" t="b">
        <f ca="1"/>
        <v>0</v>
      </c>
      <c r="J217" t="b">
        <f ca="1"/>
        <v>0</v>
      </c>
      <c r="K217" t="b">
        <f ca="1"/>
        <v>0</v>
      </c>
      <c r="L217" t="b">
        <f ca="1"/>
        <v>0</v>
      </c>
      <c r="M217" t="b">
        <f ca="1"/>
        <v>0</v>
      </c>
      <c r="N217" t="b">
        <f ca="1"/>
        <v>0</v>
      </c>
      <c r="O217" t="b">
        <f ca="1"/>
        <v>0</v>
      </c>
      <c r="P217" t="b">
        <f ca="1"/>
        <v>0</v>
      </c>
      <c r="Q217" t="b">
        <f ca="1"/>
        <v>0</v>
      </c>
      <c r="R217" t="b">
        <f ca="1"/>
        <v>0</v>
      </c>
      <c r="S217" t="b">
        <f ca="1"/>
        <v>0</v>
      </c>
      <c r="T217" t="b">
        <f ca="1"/>
        <v>0</v>
      </c>
      <c r="U217" t="b">
        <f ca="1"/>
        <v>0</v>
      </c>
      <c r="V217" t="b">
        <f ca="1"/>
        <v>0</v>
      </c>
      <c r="W217" t="b">
        <f ca="1"/>
        <v>0</v>
      </c>
      <c r="X217" t="b">
        <f ca="1"/>
        <v>0</v>
      </c>
      <c r="Y217" t="b">
        <f ca="1"/>
        <v>0</v>
      </c>
    </row>
    <row r="218" spans="1:25" hidden="1" x14ac:dyDescent="0.3">
      <c r="A218" s="60" t="b">
        <f ca="1"/>
        <v>0</v>
      </c>
      <c r="B218" t="b">
        <f ca="1"/>
        <v>0</v>
      </c>
      <c r="C218" t="b">
        <f ca="1"/>
        <v>0</v>
      </c>
      <c r="D218" t="b">
        <f ca="1"/>
        <v>0</v>
      </c>
      <c r="E218" t="b">
        <f ca="1"/>
        <v>0</v>
      </c>
      <c r="F218" t="b">
        <f ca="1"/>
        <v>0</v>
      </c>
      <c r="G218" t="b">
        <f ca="1"/>
        <v>0</v>
      </c>
      <c r="H218" t="b">
        <f ca="1"/>
        <v>0</v>
      </c>
      <c r="I218" t="b">
        <f ca="1"/>
        <v>0</v>
      </c>
      <c r="J218" t="b">
        <f ca="1"/>
        <v>0</v>
      </c>
      <c r="K218" t="b">
        <f ca="1"/>
        <v>0</v>
      </c>
      <c r="L218" t="b">
        <f ca="1"/>
        <v>0</v>
      </c>
      <c r="M218" t="b">
        <f ca="1"/>
        <v>0</v>
      </c>
      <c r="N218" t="b">
        <f ca="1"/>
        <v>0</v>
      </c>
      <c r="O218" t="b">
        <f ca="1"/>
        <v>0</v>
      </c>
      <c r="P218" t="b">
        <f ca="1"/>
        <v>0</v>
      </c>
      <c r="Q218" t="b">
        <f ca="1"/>
        <v>0</v>
      </c>
      <c r="R218" t="b">
        <f ca="1"/>
        <v>0</v>
      </c>
      <c r="S218" t="b">
        <f ca="1"/>
        <v>0</v>
      </c>
      <c r="T218" t="b">
        <f ca="1"/>
        <v>0</v>
      </c>
      <c r="U218" t="b">
        <f ca="1"/>
        <v>0</v>
      </c>
      <c r="V218" t="b">
        <f ca="1"/>
        <v>0</v>
      </c>
      <c r="W218" t="b">
        <f ca="1"/>
        <v>0</v>
      </c>
      <c r="X218" t="b">
        <f ca="1"/>
        <v>0</v>
      </c>
      <c r="Y218" t="b">
        <f ca="1"/>
        <v>0</v>
      </c>
    </row>
    <row r="219" spans="1:25" hidden="1" x14ac:dyDescent="0.3">
      <c r="A219" s="60" t="b">
        <f ca="1"/>
        <v>0</v>
      </c>
      <c r="B219" t="b">
        <f ca="1"/>
        <v>0</v>
      </c>
      <c r="C219" t="b">
        <f ca="1"/>
        <v>0</v>
      </c>
      <c r="D219" t="b">
        <f ca="1"/>
        <v>0</v>
      </c>
      <c r="E219" t="b">
        <f ca="1"/>
        <v>0</v>
      </c>
      <c r="F219" t="b">
        <f ca="1"/>
        <v>0</v>
      </c>
      <c r="G219" t="b">
        <f ca="1"/>
        <v>0</v>
      </c>
      <c r="H219" t="b">
        <f ca="1"/>
        <v>0</v>
      </c>
      <c r="I219" t="b">
        <f ca="1"/>
        <v>0</v>
      </c>
      <c r="J219" t="b">
        <f ca="1"/>
        <v>0</v>
      </c>
      <c r="K219" t="b">
        <f ca="1"/>
        <v>0</v>
      </c>
      <c r="L219" t="b">
        <f ca="1"/>
        <v>0</v>
      </c>
      <c r="M219" t="b">
        <f ca="1"/>
        <v>0</v>
      </c>
      <c r="N219" t="b">
        <f ca="1"/>
        <v>0</v>
      </c>
      <c r="O219" t="b">
        <f ca="1"/>
        <v>0</v>
      </c>
      <c r="P219" t="b">
        <f ca="1"/>
        <v>0</v>
      </c>
      <c r="Q219" t="b">
        <f ca="1"/>
        <v>0</v>
      </c>
      <c r="R219" t="b">
        <f ca="1"/>
        <v>0</v>
      </c>
      <c r="S219" t="b">
        <f ca="1"/>
        <v>0</v>
      </c>
      <c r="T219" t="b">
        <f ca="1"/>
        <v>0</v>
      </c>
      <c r="U219" t="b">
        <f ca="1"/>
        <v>0</v>
      </c>
      <c r="V219" t="b">
        <f ca="1"/>
        <v>0</v>
      </c>
      <c r="W219" t="b">
        <f ca="1"/>
        <v>0</v>
      </c>
      <c r="X219" t="b">
        <f ca="1"/>
        <v>0</v>
      </c>
      <c r="Y219" t="b">
        <f ca="1"/>
        <v>0</v>
      </c>
    </row>
    <row r="220" spans="1:25" hidden="1" x14ac:dyDescent="0.3">
      <c r="A220" s="60" t="b">
        <f ca="1"/>
        <v>0</v>
      </c>
      <c r="B220" t="b">
        <f ca="1"/>
        <v>0</v>
      </c>
      <c r="C220" t="b">
        <f ca="1"/>
        <v>0</v>
      </c>
      <c r="D220" t="b">
        <f ca="1"/>
        <v>0</v>
      </c>
      <c r="E220" t="b">
        <f ca="1"/>
        <v>0</v>
      </c>
      <c r="F220" t="b">
        <f ca="1"/>
        <v>0</v>
      </c>
      <c r="G220" t="b">
        <f ca="1"/>
        <v>0</v>
      </c>
      <c r="H220" t="b">
        <f ca="1"/>
        <v>0</v>
      </c>
      <c r="I220" t="b">
        <f ca="1"/>
        <v>0</v>
      </c>
      <c r="J220" t="b">
        <f ca="1"/>
        <v>0</v>
      </c>
      <c r="K220" t="b">
        <f ca="1"/>
        <v>0</v>
      </c>
      <c r="L220" t="b">
        <f ca="1"/>
        <v>0</v>
      </c>
      <c r="M220" t="b">
        <f ca="1"/>
        <v>0</v>
      </c>
      <c r="N220" t="b">
        <f ca="1"/>
        <v>0</v>
      </c>
      <c r="O220" t="b">
        <f ca="1"/>
        <v>0</v>
      </c>
      <c r="P220" t="b">
        <f ca="1"/>
        <v>0</v>
      </c>
      <c r="Q220" t="b">
        <f ca="1"/>
        <v>0</v>
      </c>
      <c r="R220" t="b">
        <f ca="1"/>
        <v>0</v>
      </c>
      <c r="S220" t="b">
        <f ca="1"/>
        <v>0</v>
      </c>
      <c r="T220" t="b">
        <f ca="1"/>
        <v>0</v>
      </c>
      <c r="U220" t="b">
        <f ca="1"/>
        <v>0</v>
      </c>
      <c r="V220" t="b">
        <f ca="1"/>
        <v>0</v>
      </c>
      <c r="W220" t="b">
        <f ca="1"/>
        <v>0</v>
      </c>
      <c r="X220" t="b">
        <f ca="1"/>
        <v>0</v>
      </c>
      <c r="Y220" t="b">
        <f ca="1"/>
        <v>0</v>
      </c>
    </row>
    <row r="221" spans="1:25" hidden="1" x14ac:dyDescent="0.3">
      <c r="A221" s="60" t="b">
        <f ca="1"/>
        <v>0</v>
      </c>
      <c r="B221" t="b">
        <f ca="1"/>
        <v>0</v>
      </c>
      <c r="C221" t="b">
        <f ca="1"/>
        <v>0</v>
      </c>
      <c r="D221" t="b">
        <f ca="1"/>
        <v>0</v>
      </c>
      <c r="E221" t="b">
        <f ca="1"/>
        <v>0</v>
      </c>
      <c r="F221" t="b">
        <f ca="1"/>
        <v>0</v>
      </c>
      <c r="G221" t="b">
        <f ca="1"/>
        <v>0</v>
      </c>
      <c r="H221" t="b">
        <f ca="1"/>
        <v>0</v>
      </c>
      <c r="I221" t="b">
        <f ca="1"/>
        <v>0</v>
      </c>
      <c r="J221" t="b">
        <f ca="1"/>
        <v>0</v>
      </c>
      <c r="K221" t="b">
        <f ca="1"/>
        <v>0</v>
      </c>
      <c r="L221" t="b">
        <f ca="1"/>
        <v>0</v>
      </c>
      <c r="M221" t="b">
        <f ca="1"/>
        <v>0</v>
      </c>
      <c r="N221" t="b">
        <f ca="1"/>
        <v>0</v>
      </c>
      <c r="O221" t="b">
        <f ca="1"/>
        <v>0</v>
      </c>
      <c r="P221" t="b">
        <f ca="1"/>
        <v>0</v>
      </c>
      <c r="Q221" t="b">
        <f ca="1"/>
        <v>0</v>
      </c>
      <c r="R221" t="b">
        <f ca="1"/>
        <v>0</v>
      </c>
      <c r="S221" t="b">
        <f ca="1"/>
        <v>0</v>
      </c>
      <c r="T221" t="b">
        <f ca="1"/>
        <v>0</v>
      </c>
      <c r="U221" t="b">
        <f ca="1"/>
        <v>0</v>
      </c>
      <c r="V221" t="b">
        <f ca="1"/>
        <v>0</v>
      </c>
      <c r="W221" t="b">
        <f ca="1"/>
        <v>0</v>
      </c>
      <c r="X221" t="b">
        <f ca="1"/>
        <v>0</v>
      </c>
      <c r="Y221" t="b">
        <f ca="1"/>
        <v>0</v>
      </c>
    </row>
  </sheetData>
  <sheetProtection algorithmName="SHA-512" hashValue="809mJP3UChGOdukzD5qLcPzeIHGyjxgNixgWgsJXC/NyEKioGKetzJlyEHGb+2aI8olOXWtt+GLXhK8zufdvEg==" saltValue="uyiMwS/dKW80W1IieAICPA=="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Specified Sources</vt:lpstr>
      <vt:lpstr>Lookup - Reporter</vt:lpstr>
      <vt:lpstr>Lookup - Existing Sources</vt:lpstr>
      <vt:lpstr>Validation</vt:lpstr>
    </vt:vector>
  </TitlesOfParts>
  <Company>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like461@ECY.WA.GOV</dc:creator>
  <cp:lastModifiedBy>Yang, Joua (ECY)</cp:lastModifiedBy>
  <dcterms:created xsi:type="dcterms:W3CDTF">2020-09-16T03:10:43Z</dcterms:created>
  <dcterms:modified xsi:type="dcterms:W3CDTF">2024-12-30T22:12:41Z</dcterms:modified>
</cp:coreProperties>
</file>